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u4888\Desktop\"/>
    </mc:Choice>
  </mc:AlternateContent>
  <xr:revisionPtr revIDLastSave="0" documentId="13_ncr:1_{CC572A91-DAC4-49CF-B296-B521B7FA76DE}" xr6:coauthVersionLast="47" xr6:coauthVersionMax="47" xr10:uidLastSave="{00000000-0000-0000-0000-000000000000}"/>
  <bookViews>
    <workbookView xWindow="-120" yWindow="-120" windowWidth="29040" windowHeight="15225" activeTab="1" xr2:uid="{00000000-000D-0000-FFFF-FFFF00000000}"/>
  </bookViews>
  <sheets>
    <sheet name="Guidelines" sheetId="3" r:id="rId1"/>
    <sheet name="Preconstruction SOV" sheetId="4" r:id="rId2"/>
    <sheet name="Construction SOV" sheetId="1" r:id="rId3"/>
    <sheet name="SOV Totals" sheetId="5" r:id="rId4"/>
    <sheet name="Mob Calc" sheetId="9" r:id="rId5"/>
  </sheets>
  <definedNames>
    <definedName name="_xlnm._FilterDatabase" localSheetId="2" hidden="1">'Construction SOV'!$A$9:$R$270</definedName>
    <definedName name="_xlnm._FilterDatabase" localSheetId="1" hidden="1">'Preconstruction SOV'!$A$9:$R$41</definedName>
    <definedName name="_xlnm.Print_Area" localSheetId="2">'Construction SOV'!$F$1:$R$284</definedName>
    <definedName name="_xlnm.Print_Titles" localSheetId="2">'Construction SOV'!$8:$9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74" i="1" l="1"/>
  <c r="R274" i="1"/>
  <c r="R272" i="1"/>
  <c r="Q272" i="1"/>
  <c r="Q16" i="1"/>
  <c r="Q20" i="1"/>
  <c r="Q270" i="1"/>
  <c r="C16" i="5"/>
  <c r="L272" i="1"/>
  <c r="L20" i="1"/>
  <c r="L16" i="1"/>
  <c r="L270" i="1"/>
  <c r="C3" i="5"/>
  <c r="L43" i="4"/>
  <c r="L33" i="4"/>
  <c r="L37" i="4"/>
  <c r="L41" i="4"/>
  <c r="L256" i="1"/>
  <c r="L35" i="4"/>
  <c r="L40" i="4"/>
  <c r="A40" i="4" s="1"/>
  <c r="L39" i="4"/>
  <c r="A39" i="4" s="1"/>
  <c r="L36" i="4"/>
  <c r="R35" i="4"/>
  <c r="O30" i="4"/>
  <c r="O40" i="4"/>
  <c r="P40" i="4" s="1"/>
  <c r="O39" i="4"/>
  <c r="P39" i="4" s="1"/>
  <c r="O36" i="4"/>
  <c r="P36" i="4" s="1"/>
  <c r="O35" i="4"/>
  <c r="P35" i="4" s="1"/>
  <c r="P31" i="4"/>
  <c r="Q43" i="4"/>
  <c r="Q41" i="4"/>
  <c r="Q37" i="4"/>
  <c r="Q33" i="4"/>
  <c r="Q40" i="4"/>
  <c r="Q39" i="4"/>
  <c r="Q36" i="4"/>
  <c r="Q35" i="4"/>
  <c r="Q19" i="4"/>
  <c r="Q32" i="4"/>
  <c r="A36" i="4"/>
  <c r="R36" i="4"/>
  <c r="R6" i="1"/>
  <c r="C36" i="5" s="1"/>
  <c r="R5" i="1"/>
  <c r="R4" i="1"/>
  <c r="R3" i="1"/>
  <c r="R2" i="1"/>
  <c r="C23" i="9"/>
  <c r="C25" i="9" s="1"/>
  <c r="C35" i="5"/>
  <c r="R40" i="4" l="1"/>
  <c r="R39" i="4"/>
  <c r="R41" i="4" s="1"/>
  <c r="R37" i="4"/>
  <c r="A35" i="4"/>
  <c r="Q45" i="4"/>
  <c r="Q46" i="4" s="1"/>
  <c r="C39" i="4"/>
  <c r="C40" i="4"/>
  <c r="C36" i="4"/>
  <c r="C35" i="4"/>
  <c r="B13" i="9"/>
  <c r="C13" i="9" s="1"/>
  <c r="O31" i="4" l="1"/>
  <c r="B12" i="9" l="1"/>
  <c r="B11" i="9"/>
  <c r="B10" i="9"/>
  <c r="C10" i="9" s="1"/>
  <c r="B9" i="9"/>
  <c r="C9" i="9" s="1"/>
  <c r="C14" i="9"/>
  <c r="A14" i="9"/>
  <c r="A13" i="9"/>
  <c r="A12" i="9"/>
  <c r="A11" i="9"/>
  <c r="A10" i="9"/>
  <c r="D15" i="9"/>
  <c r="E15" i="9" s="1"/>
  <c r="C15" i="9"/>
  <c r="D14" i="9"/>
  <c r="E14" i="9" s="1"/>
  <c r="D13" i="9"/>
  <c r="E13" i="9" s="1"/>
  <c r="G13" i="9" s="1"/>
  <c r="D12" i="9"/>
  <c r="E12" i="9" s="1"/>
  <c r="C12" i="9"/>
  <c r="D11" i="9"/>
  <c r="E11" i="9" s="1"/>
  <c r="C11" i="9"/>
  <c r="D10" i="9"/>
  <c r="E10" i="9" s="1"/>
  <c r="D9" i="9"/>
  <c r="E9" i="9" s="1"/>
  <c r="A9" i="9"/>
  <c r="G12" i="9" l="1"/>
  <c r="G10" i="9"/>
  <c r="G9" i="9"/>
  <c r="H9" i="9" s="1"/>
  <c r="I9" i="9" s="1"/>
  <c r="H10" i="9" s="1"/>
  <c r="G11" i="9"/>
  <c r="G14" i="9"/>
  <c r="G15" i="9"/>
  <c r="I10" i="9" l="1"/>
  <c r="H11" i="9" s="1"/>
  <c r="I11" i="9" s="1"/>
  <c r="H12" i="9" l="1"/>
  <c r="I12" i="9" l="1"/>
  <c r="H13" i="9" l="1"/>
  <c r="I13" i="9" l="1"/>
  <c r="H14" i="9" l="1"/>
  <c r="I14" i="9" s="1"/>
  <c r="I15" i="9" s="1"/>
  <c r="C37" i="5" l="1"/>
  <c r="A32" i="4"/>
  <c r="A14" i="1" l="1"/>
  <c r="Q14" i="1"/>
  <c r="O14" i="1"/>
  <c r="P14" i="1" s="1"/>
  <c r="L14" i="1"/>
  <c r="C14" i="1" s="1"/>
  <c r="A15" i="1"/>
  <c r="L15" i="1"/>
  <c r="C15" i="1" s="1"/>
  <c r="O15" i="1"/>
  <c r="P15" i="1" s="1"/>
  <c r="Q15" i="1"/>
  <c r="O25" i="1"/>
  <c r="P25" i="1" s="1"/>
  <c r="Q25" i="1"/>
  <c r="O26" i="1"/>
  <c r="P26" i="1" s="1"/>
  <c r="Q26" i="1"/>
  <c r="L24" i="1"/>
  <c r="C24" i="1" s="1"/>
  <c r="O24" i="1"/>
  <c r="P24" i="1" s="1"/>
  <c r="Q24" i="1"/>
  <c r="A24" i="1"/>
  <c r="R15" i="1" l="1"/>
  <c r="R14" i="1"/>
  <c r="R24" i="1"/>
  <c r="Q18" i="1" l="1"/>
  <c r="A16" i="4" l="1"/>
  <c r="Q16" i="4"/>
  <c r="O16" i="4"/>
  <c r="P16" i="4" s="1"/>
  <c r="L16" i="4"/>
  <c r="C16" i="4" s="1"/>
  <c r="R16" i="4" l="1"/>
  <c r="Q19" i="1" l="1"/>
  <c r="O19" i="1"/>
  <c r="P19" i="1" s="1"/>
  <c r="L19" i="1"/>
  <c r="C19" i="1" s="1"/>
  <c r="O18" i="1"/>
  <c r="P18" i="1" s="1"/>
  <c r="L18" i="1"/>
  <c r="C18" i="1" s="1"/>
  <c r="A19" i="1"/>
  <c r="A18" i="1"/>
  <c r="Q251" i="1"/>
  <c r="Q252" i="1"/>
  <c r="Q253" i="1"/>
  <c r="Q254" i="1"/>
  <c r="Q255" i="1"/>
  <c r="Q256" i="1"/>
  <c r="Q257" i="1"/>
  <c r="Q258" i="1"/>
  <c r="Q259" i="1"/>
  <c r="Q260" i="1"/>
  <c r="Q261" i="1"/>
  <c r="Q262" i="1"/>
  <c r="Q263" i="1"/>
  <c r="Q264" i="1"/>
  <c r="Q265" i="1"/>
  <c r="Q266" i="1"/>
  <c r="Q267" i="1"/>
  <c r="Q268" i="1"/>
  <c r="Q269" i="1"/>
  <c r="Q250" i="1"/>
  <c r="Q23"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2" i="1"/>
  <c r="Q12" i="1"/>
  <c r="Q13" i="1"/>
  <c r="Q11" i="1"/>
  <c r="Q13" i="4"/>
  <c r="Q14" i="4"/>
  <c r="Q15" i="4"/>
  <c r="Q17" i="4"/>
  <c r="Q18" i="4"/>
  <c r="Q20" i="4"/>
  <c r="Q21" i="4"/>
  <c r="Q22" i="4"/>
  <c r="Q23" i="4"/>
  <c r="Q24" i="4"/>
  <c r="Q25" i="4"/>
  <c r="Q26" i="4"/>
  <c r="Q27" i="4"/>
  <c r="Q28" i="4"/>
  <c r="Q29" i="4"/>
  <c r="Q30" i="4"/>
  <c r="Q31" i="4"/>
  <c r="Q12" i="4"/>
  <c r="Q11" i="4"/>
  <c r="R19" i="1" l="1"/>
  <c r="R18" i="1"/>
  <c r="R20" i="1" l="1"/>
  <c r="Q275" i="1"/>
  <c r="C17" i="5" l="1"/>
  <c r="C18" i="5" s="1"/>
  <c r="O22" i="1" l="1"/>
  <c r="P22" i="1" s="1"/>
  <c r="L22" i="1"/>
  <c r="C22" i="1" s="1"/>
  <c r="A22" i="1"/>
  <c r="R22" i="1" l="1"/>
  <c r="O42" i="1" l="1"/>
  <c r="O43" i="1"/>
  <c r="O44" i="1"/>
  <c r="O151" i="1"/>
  <c r="P151" i="1" s="1"/>
  <c r="O152" i="1"/>
  <c r="P152" i="1" s="1"/>
  <c r="O153" i="1"/>
  <c r="P153" i="1" s="1"/>
  <c r="O154" i="1"/>
  <c r="P154" i="1" s="1"/>
  <c r="O155" i="1"/>
  <c r="P155" i="1" s="1"/>
  <c r="O156" i="1"/>
  <c r="P156" i="1" s="1"/>
  <c r="O157" i="1"/>
  <c r="P157" i="1" s="1"/>
  <c r="O158" i="1"/>
  <c r="P158" i="1" s="1"/>
  <c r="L157" i="1"/>
  <c r="C157" i="1" s="1"/>
  <c r="L154" i="1"/>
  <c r="C154" i="1" s="1"/>
  <c r="L155" i="1"/>
  <c r="C155" i="1" s="1"/>
  <c r="L156" i="1"/>
  <c r="C156" i="1" s="1"/>
  <c r="L158" i="1"/>
  <c r="C158" i="1" s="1"/>
  <c r="L151" i="1"/>
  <c r="C151" i="1" s="1"/>
  <c r="L152" i="1"/>
  <c r="C152" i="1" s="1"/>
  <c r="R157" i="1" l="1"/>
  <c r="R156" i="1"/>
  <c r="R152" i="1"/>
  <c r="R155" i="1"/>
  <c r="R151" i="1"/>
  <c r="R158" i="1"/>
  <c r="R154" i="1"/>
  <c r="L244" i="1"/>
  <c r="C244" i="1" s="1"/>
  <c r="O259" i="1"/>
  <c r="P259" i="1" s="1"/>
  <c r="L259" i="1"/>
  <c r="C259" i="1" s="1"/>
  <c r="A259" i="1"/>
  <c r="O258" i="1"/>
  <c r="P258" i="1" s="1"/>
  <c r="L258" i="1"/>
  <c r="C258" i="1" s="1"/>
  <c r="A258" i="1"/>
  <c r="O257" i="1"/>
  <c r="P257" i="1" s="1"/>
  <c r="L257" i="1"/>
  <c r="C257" i="1" s="1"/>
  <c r="A257" i="1"/>
  <c r="O256" i="1"/>
  <c r="P256" i="1" s="1"/>
  <c r="C256" i="1"/>
  <c r="A256" i="1"/>
  <c r="O255" i="1"/>
  <c r="P255" i="1" s="1"/>
  <c r="L255" i="1"/>
  <c r="C255" i="1" s="1"/>
  <c r="A255" i="1"/>
  <c r="O254" i="1"/>
  <c r="P254" i="1" s="1"/>
  <c r="L254" i="1"/>
  <c r="C254" i="1" s="1"/>
  <c r="A254" i="1"/>
  <c r="O253" i="1"/>
  <c r="P253" i="1" s="1"/>
  <c r="L253" i="1"/>
  <c r="C253" i="1" s="1"/>
  <c r="A253" i="1"/>
  <c r="O252" i="1"/>
  <c r="P252" i="1" s="1"/>
  <c r="L252" i="1"/>
  <c r="C252" i="1" s="1"/>
  <c r="A252" i="1"/>
  <c r="O251" i="1"/>
  <c r="P251" i="1" s="1"/>
  <c r="L251" i="1"/>
  <c r="C251" i="1" s="1"/>
  <c r="A251" i="1"/>
  <c r="O250" i="1"/>
  <c r="P250" i="1" s="1"/>
  <c r="L250" i="1"/>
  <c r="C250" i="1" s="1"/>
  <c r="A250" i="1"/>
  <c r="R252" i="1" l="1"/>
  <c r="R254" i="1"/>
  <c r="R257" i="1"/>
  <c r="R256" i="1"/>
  <c r="R253" i="1"/>
  <c r="R255" i="1"/>
  <c r="R251" i="1"/>
  <c r="R259" i="1"/>
  <c r="R250" i="1"/>
  <c r="R258" i="1"/>
  <c r="O29" i="4" l="1"/>
  <c r="P29" i="4" s="1"/>
  <c r="L29" i="4"/>
  <c r="C29" i="4" s="1"/>
  <c r="A29" i="4"/>
  <c r="R29" i="4" l="1"/>
  <c r="L18" i="4"/>
  <c r="C18" i="4" s="1"/>
  <c r="L25" i="4"/>
  <c r="C25" i="4" s="1"/>
  <c r="L268" i="1"/>
  <c r="C268" i="1" s="1"/>
  <c r="L261" i="1"/>
  <c r="C261" i="1" s="1"/>
  <c r="L234" i="1"/>
  <c r="C234" i="1" s="1"/>
  <c r="O235" i="1"/>
  <c r="P235" i="1" s="1"/>
  <c r="O244" i="1"/>
  <c r="O268" i="1"/>
  <c r="O269" i="1"/>
  <c r="L129" i="1"/>
  <c r="C129" i="1" s="1"/>
  <c r="O30" i="1" l="1"/>
  <c r="O32" i="4" l="1"/>
  <c r="P32" i="4" s="1"/>
  <c r="L12" i="4" l="1"/>
  <c r="C12" i="4" s="1"/>
  <c r="A11" i="4"/>
  <c r="A12" i="4"/>
  <c r="A13" i="4"/>
  <c r="A14" i="4"/>
  <c r="A15" i="4"/>
  <c r="A17" i="4"/>
  <c r="A18" i="4"/>
  <c r="A19" i="4"/>
  <c r="A20" i="4"/>
  <c r="A21" i="4"/>
  <c r="A22" i="4"/>
  <c r="A23" i="4"/>
  <c r="A24" i="4"/>
  <c r="A25" i="4"/>
  <c r="A26" i="4"/>
  <c r="A27" i="4"/>
  <c r="A28" i="4"/>
  <c r="A30" i="4"/>
  <c r="A31" i="4"/>
  <c r="A261" i="1"/>
  <c r="A262" i="1"/>
  <c r="A263" i="1"/>
  <c r="A264" i="1"/>
  <c r="A265" i="1"/>
  <c r="A266" i="1"/>
  <c r="A267" i="1"/>
  <c r="A268" i="1"/>
  <c r="A269" i="1"/>
  <c r="A260"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3" i="1"/>
  <c r="A155" i="1"/>
  <c r="A156" i="1"/>
  <c r="A157"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12" i="1"/>
  <c r="A13" i="1"/>
  <c r="A11" i="1"/>
  <c r="L210" i="1" l="1"/>
  <c r="C210" i="1" s="1"/>
  <c r="L209" i="1"/>
  <c r="C209" i="1" s="1"/>
  <c r="O261" i="1"/>
  <c r="P261" i="1" s="1"/>
  <c r="O262" i="1"/>
  <c r="P262" i="1" s="1"/>
  <c r="O263" i="1"/>
  <c r="P263" i="1" s="1"/>
  <c r="O264" i="1"/>
  <c r="P264" i="1" s="1"/>
  <c r="O265" i="1"/>
  <c r="P265" i="1" s="1"/>
  <c r="O266" i="1"/>
  <c r="P266" i="1" s="1"/>
  <c r="O267" i="1"/>
  <c r="P267" i="1" s="1"/>
  <c r="P268" i="1"/>
  <c r="P269" i="1"/>
  <c r="L262" i="1"/>
  <c r="C262" i="1" s="1"/>
  <c r="L263" i="1"/>
  <c r="C263" i="1" s="1"/>
  <c r="L264" i="1"/>
  <c r="C264" i="1" s="1"/>
  <c r="L265" i="1"/>
  <c r="C265" i="1" s="1"/>
  <c r="L266" i="1"/>
  <c r="C266" i="1" s="1"/>
  <c r="L267" i="1"/>
  <c r="C267" i="1" s="1"/>
  <c r="L269" i="1"/>
  <c r="C269" i="1" s="1"/>
  <c r="L32" i="4"/>
  <c r="C32" i="4" s="1"/>
  <c r="L31" i="4"/>
  <c r="C31" i="4" s="1"/>
  <c r="P30" i="4"/>
  <c r="L30" i="4"/>
  <c r="C30" i="4" s="1"/>
  <c r="O28" i="4"/>
  <c r="P28" i="4" s="1"/>
  <c r="L28" i="4"/>
  <c r="C28" i="4" s="1"/>
  <c r="O27" i="4"/>
  <c r="P27" i="4" s="1"/>
  <c r="L27" i="4"/>
  <c r="C27" i="4" s="1"/>
  <c r="O26" i="4"/>
  <c r="P26" i="4" s="1"/>
  <c r="L26" i="4"/>
  <c r="C26" i="4" s="1"/>
  <c r="O25" i="4"/>
  <c r="O24" i="4"/>
  <c r="P24" i="4" s="1"/>
  <c r="L24" i="4"/>
  <c r="C24" i="4" s="1"/>
  <c r="O23" i="4"/>
  <c r="P23" i="4" s="1"/>
  <c r="L23" i="4"/>
  <c r="C23" i="4" s="1"/>
  <c r="O22" i="4"/>
  <c r="P22" i="4" s="1"/>
  <c r="L22" i="4"/>
  <c r="C22" i="4" s="1"/>
  <c r="O21" i="4"/>
  <c r="L21" i="4"/>
  <c r="C21" i="4" s="1"/>
  <c r="O20" i="4"/>
  <c r="P20" i="4" s="1"/>
  <c r="L20" i="4"/>
  <c r="C20" i="4" s="1"/>
  <c r="O19" i="4"/>
  <c r="P19" i="4" s="1"/>
  <c r="L19" i="4"/>
  <c r="C19" i="4" s="1"/>
  <c r="O18" i="4"/>
  <c r="P18" i="4" s="1"/>
  <c r="O17" i="4"/>
  <c r="L17" i="4"/>
  <c r="C17" i="4" s="1"/>
  <c r="O15" i="4"/>
  <c r="P15" i="4" s="1"/>
  <c r="L15" i="4"/>
  <c r="C15" i="4" s="1"/>
  <c r="O14" i="4"/>
  <c r="P14" i="4" s="1"/>
  <c r="L14" i="4"/>
  <c r="C14" i="4" s="1"/>
  <c r="O13" i="4"/>
  <c r="P13" i="4" s="1"/>
  <c r="L13" i="4"/>
  <c r="C13" i="4" s="1"/>
  <c r="O12" i="4"/>
  <c r="O11" i="4"/>
  <c r="P11" i="4" s="1"/>
  <c r="L11" i="4"/>
  <c r="R31" i="4" l="1"/>
  <c r="R33" i="4" s="1"/>
  <c r="R43" i="4" s="1"/>
  <c r="C11" i="4"/>
  <c r="R11" i="4"/>
  <c r="R269" i="1"/>
  <c r="R27" i="4"/>
  <c r="R30" i="4"/>
  <c r="R266" i="1"/>
  <c r="R261" i="1"/>
  <c r="R268" i="1"/>
  <c r="R262" i="1"/>
  <c r="R265" i="1"/>
  <c r="R264" i="1"/>
  <c r="R267" i="1"/>
  <c r="R263" i="1"/>
  <c r="R23" i="4"/>
  <c r="R19" i="4"/>
  <c r="R13" i="4"/>
  <c r="R14" i="4"/>
  <c r="R15" i="4"/>
  <c r="R18" i="4"/>
  <c r="R20" i="4"/>
  <c r="R22" i="4"/>
  <c r="R24" i="4"/>
  <c r="R26" i="4"/>
  <c r="R28" i="4"/>
  <c r="P12" i="4"/>
  <c r="R12" i="4" s="1"/>
  <c r="P17" i="4"/>
  <c r="R17" i="4" s="1"/>
  <c r="P21" i="4"/>
  <c r="R21" i="4" s="1"/>
  <c r="P25" i="4"/>
  <c r="R25" i="4" s="1"/>
  <c r="R32" i="4"/>
  <c r="O260" i="1"/>
  <c r="L260" i="1"/>
  <c r="C260" i="1" s="1"/>
  <c r="R45" i="4" l="1"/>
  <c r="R46" i="4" s="1"/>
  <c r="P260" i="1"/>
  <c r="R260" i="1" s="1"/>
  <c r="O132" i="1"/>
  <c r="L132" i="1"/>
  <c r="C132" i="1" s="1"/>
  <c r="C24" i="5" l="1"/>
  <c r="P132" i="1"/>
  <c r="R132" i="1" s="1"/>
  <c r="O180" i="1" l="1"/>
  <c r="L180" i="1"/>
  <c r="C180" i="1" s="1"/>
  <c r="O177" i="1"/>
  <c r="L177" i="1"/>
  <c r="C177" i="1" s="1"/>
  <c r="O66" i="1"/>
  <c r="L66" i="1"/>
  <c r="C66" i="1" s="1"/>
  <c r="O62" i="1"/>
  <c r="L62" i="1"/>
  <c r="C62" i="1" s="1"/>
  <c r="P180" i="1" l="1"/>
  <c r="R180" i="1" s="1"/>
  <c r="P177" i="1"/>
  <c r="R177" i="1" s="1"/>
  <c r="P66" i="1"/>
  <c r="R66" i="1" s="1"/>
  <c r="P62" i="1"/>
  <c r="R62" i="1" s="1"/>
  <c r="O33" i="1"/>
  <c r="L33" i="1"/>
  <c r="C33" i="1" s="1"/>
  <c r="P33" i="1" l="1"/>
  <c r="R33" i="1" s="1"/>
  <c r="O214" i="1"/>
  <c r="P214" i="1" s="1"/>
  <c r="L214" i="1"/>
  <c r="C214" i="1" s="1"/>
  <c r="O213" i="1"/>
  <c r="L213" i="1"/>
  <c r="C213" i="1" s="1"/>
  <c r="O211" i="1"/>
  <c r="L211" i="1"/>
  <c r="C211" i="1" s="1"/>
  <c r="O210" i="1"/>
  <c r="O209" i="1"/>
  <c r="P209" i="1" s="1"/>
  <c r="O208" i="1"/>
  <c r="P208" i="1" s="1"/>
  <c r="L208" i="1"/>
  <c r="C208" i="1" s="1"/>
  <c r="O206" i="1"/>
  <c r="L206" i="1"/>
  <c r="C206" i="1" s="1"/>
  <c r="O205" i="1"/>
  <c r="L205" i="1"/>
  <c r="C205" i="1" s="1"/>
  <c r="O204" i="1"/>
  <c r="P204" i="1" s="1"/>
  <c r="L204" i="1"/>
  <c r="C204" i="1" s="1"/>
  <c r="O203" i="1"/>
  <c r="P203" i="1" s="1"/>
  <c r="L203" i="1"/>
  <c r="C203" i="1" s="1"/>
  <c r="O202" i="1"/>
  <c r="P202" i="1" s="1"/>
  <c r="L202" i="1"/>
  <c r="C202" i="1" s="1"/>
  <c r="O201" i="1"/>
  <c r="L201" i="1"/>
  <c r="C201" i="1" s="1"/>
  <c r="O199" i="1"/>
  <c r="L199" i="1"/>
  <c r="C199" i="1" s="1"/>
  <c r="O198" i="1"/>
  <c r="L198" i="1"/>
  <c r="C198" i="1" s="1"/>
  <c r="O196" i="1"/>
  <c r="L196" i="1"/>
  <c r="C196" i="1" s="1"/>
  <c r="O195" i="1"/>
  <c r="L195" i="1"/>
  <c r="C195" i="1" s="1"/>
  <c r="O194" i="1"/>
  <c r="P194" i="1" s="1"/>
  <c r="L194" i="1"/>
  <c r="C194" i="1" s="1"/>
  <c r="O193" i="1"/>
  <c r="P193" i="1" s="1"/>
  <c r="L193" i="1"/>
  <c r="C193" i="1" s="1"/>
  <c r="O192" i="1"/>
  <c r="L192" i="1"/>
  <c r="C192" i="1" s="1"/>
  <c r="O191" i="1"/>
  <c r="L191" i="1"/>
  <c r="C191" i="1" s="1"/>
  <c r="O190" i="1"/>
  <c r="P190" i="1" s="1"/>
  <c r="L190" i="1"/>
  <c r="C190" i="1" s="1"/>
  <c r="O189" i="1"/>
  <c r="P189" i="1" s="1"/>
  <c r="L189" i="1"/>
  <c r="C189" i="1" s="1"/>
  <c r="O188" i="1"/>
  <c r="L188" i="1"/>
  <c r="C188" i="1" s="1"/>
  <c r="O187" i="1"/>
  <c r="L187" i="1"/>
  <c r="C187" i="1" s="1"/>
  <c r="O184" i="1"/>
  <c r="P184" i="1" s="1"/>
  <c r="L184" i="1"/>
  <c r="C184" i="1" s="1"/>
  <c r="O183" i="1"/>
  <c r="L183" i="1"/>
  <c r="C183" i="1" s="1"/>
  <c r="O182" i="1"/>
  <c r="P182" i="1" s="1"/>
  <c r="L182" i="1"/>
  <c r="C182" i="1" s="1"/>
  <c r="O181" i="1"/>
  <c r="P181" i="1" s="1"/>
  <c r="L181" i="1"/>
  <c r="C181" i="1" s="1"/>
  <c r="O179" i="1"/>
  <c r="P179" i="1" s="1"/>
  <c r="L179" i="1"/>
  <c r="C179" i="1" s="1"/>
  <c r="O178" i="1"/>
  <c r="L178" i="1"/>
  <c r="C178" i="1" s="1"/>
  <c r="O176" i="1"/>
  <c r="P176" i="1" s="1"/>
  <c r="L176" i="1"/>
  <c r="C176" i="1" s="1"/>
  <c r="L153" i="1"/>
  <c r="C153" i="1" s="1"/>
  <c r="O150" i="1"/>
  <c r="L150" i="1"/>
  <c r="C150" i="1" s="1"/>
  <c r="O148" i="1"/>
  <c r="L148" i="1"/>
  <c r="C148" i="1" s="1"/>
  <c r="O147" i="1"/>
  <c r="L147" i="1"/>
  <c r="C147" i="1" s="1"/>
  <c r="O146" i="1"/>
  <c r="P146" i="1" s="1"/>
  <c r="L146" i="1"/>
  <c r="C146" i="1" s="1"/>
  <c r="O145" i="1"/>
  <c r="P145" i="1" s="1"/>
  <c r="L145" i="1"/>
  <c r="C145" i="1" s="1"/>
  <c r="O143" i="1"/>
  <c r="L143" i="1"/>
  <c r="C143" i="1" s="1"/>
  <c r="O142" i="1"/>
  <c r="L142" i="1"/>
  <c r="C142" i="1" s="1"/>
  <c r="O133" i="1"/>
  <c r="L133" i="1"/>
  <c r="C133" i="1" s="1"/>
  <c r="O131" i="1"/>
  <c r="L131" i="1"/>
  <c r="C131" i="1" s="1"/>
  <c r="O130" i="1"/>
  <c r="L130" i="1"/>
  <c r="C130" i="1" s="1"/>
  <c r="O129" i="1"/>
  <c r="P129" i="1" s="1"/>
  <c r="R129" i="1" s="1"/>
  <c r="O128" i="1"/>
  <c r="P128" i="1" s="1"/>
  <c r="L128" i="1"/>
  <c r="C128" i="1" s="1"/>
  <c r="O119" i="1"/>
  <c r="P119" i="1" s="1"/>
  <c r="L119" i="1"/>
  <c r="C119" i="1" s="1"/>
  <c r="O118" i="1"/>
  <c r="L118" i="1"/>
  <c r="C118" i="1" s="1"/>
  <c r="O117" i="1"/>
  <c r="P117" i="1" s="1"/>
  <c r="L117" i="1"/>
  <c r="C117" i="1" s="1"/>
  <c r="O116" i="1"/>
  <c r="P116" i="1" s="1"/>
  <c r="L116" i="1"/>
  <c r="C116" i="1" s="1"/>
  <c r="O115" i="1"/>
  <c r="L115" i="1"/>
  <c r="C115" i="1" s="1"/>
  <c r="O114" i="1"/>
  <c r="L114" i="1"/>
  <c r="C114" i="1" s="1"/>
  <c r="O113" i="1"/>
  <c r="P113" i="1" s="1"/>
  <c r="L113" i="1"/>
  <c r="C113" i="1" s="1"/>
  <c r="O112" i="1"/>
  <c r="P112" i="1" s="1"/>
  <c r="L112" i="1"/>
  <c r="C112" i="1" s="1"/>
  <c r="O111" i="1"/>
  <c r="L111" i="1"/>
  <c r="C111" i="1" s="1"/>
  <c r="O110" i="1"/>
  <c r="L110" i="1"/>
  <c r="C110" i="1" s="1"/>
  <c r="O109" i="1"/>
  <c r="P109" i="1" s="1"/>
  <c r="L109" i="1"/>
  <c r="C109" i="1" s="1"/>
  <c r="O108" i="1"/>
  <c r="P108" i="1" s="1"/>
  <c r="L108" i="1"/>
  <c r="C108" i="1" s="1"/>
  <c r="O107" i="1"/>
  <c r="L107" i="1"/>
  <c r="C107" i="1" s="1"/>
  <c r="O106" i="1"/>
  <c r="L106" i="1"/>
  <c r="C106" i="1" s="1"/>
  <c r="O102" i="1"/>
  <c r="L102" i="1"/>
  <c r="C102" i="1" s="1"/>
  <c r="O101" i="1"/>
  <c r="L101" i="1"/>
  <c r="C101" i="1" s="1"/>
  <c r="O100" i="1"/>
  <c r="P100" i="1" s="1"/>
  <c r="L100" i="1"/>
  <c r="C100" i="1" s="1"/>
  <c r="O98" i="1"/>
  <c r="L98" i="1"/>
  <c r="C98" i="1" s="1"/>
  <c r="O73" i="1"/>
  <c r="P73" i="1" s="1"/>
  <c r="L73" i="1"/>
  <c r="C73" i="1" s="1"/>
  <c r="O72" i="1"/>
  <c r="L72" i="1"/>
  <c r="C72" i="1" s="1"/>
  <c r="O70" i="1"/>
  <c r="P70" i="1" s="1"/>
  <c r="L70" i="1"/>
  <c r="C70" i="1" s="1"/>
  <c r="O64" i="1"/>
  <c r="L64" i="1"/>
  <c r="C64" i="1" s="1"/>
  <c r="O50" i="1"/>
  <c r="L50" i="1"/>
  <c r="C50" i="1" s="1"/>
  <c r="O49" i="1"/>
  <c r="L49" i="1"/>
  <c r="C49" i="1" s="1"/>
  <c r="O45" i="1"/>
  <c r="L45" i="1"/>
  <c r="C45" i="1" s="1"/>
  <c r="O38" i="1"/>
  <c r="L38" i="1"/>
  <c r="C38" i="1" s="1"/>
  <c r="O37" i="1"/>
  <c r="P37" i="1" s="1"/>
  <c r="L37" i="1"/>
  <c r="C37" i="1" s="1"/>
  <c r="O29" i="1"/>
  <c r="L29" i="1"/>
  <c r="C29" i="1" s="1"/>
  <c r="R153" i="1" l="1"/>
  <c r="R193" i="1"/>
  <c r="R194" i="1"/>
  <c r="R203" i="1"/>
  <c r="R73" i="1"/>
  <c r="R100" i="1"/>
  <c r="R108" i="1"/>
  <c r="R109" i="1"/>
  <c r="R145" i="1"/>
  <c r="R146" i="1"/>
  <c r="R182" i="1"/>
  <c r="R112" i="1"/>
  <c r="R113" i="1"/>
  <c r="R189" i="1"/>
  <c r="R208" i="1"/>
  <c r="R209" i="1"/>
  <c r="R116" i="1"/>
  <c r="R190" i="1"/>
  <c r="R70" i="1"/>
  <c r="R128" i="1"/>
  <c r="R202" i="1"/>
  <c r="R37" i="1"/>
  <c r="R117" i="1"/>
  <c r="R204" i="1"/>
  <c r="R181" i="1"/>
  <c r="R214" i="1"/>
  <c r="P213" i="1"/>
  <c r="R213" i="1" s="1"/>
  <c r="P210" i="1"/>
  <c r="R210" i="1" s="1"/>
  <c r="P211" i="1"/>
  <c r="R211" i="1" s="1"/>
  <c r="P201" i="1"/>
  <c r="R201" i="1" s="1"/>
  <c r="P205" i="1"/>
  <c r="R205" i="1" s="1"/>
  <c r="P206" i="1"/>
  <c r="R206" i="1" s="1"/>
  <c r="P198" i="1"/>
  <c r="R198" i="1" s="1"/>
  <c r="P199" i="1"/>
  <c r="R199" i="1" s="1"/>
  <c r="P187" i="1"/>
  <c r="R187" i="1" s="1"/>
  <c r="P191" i="1"/>
  <c r="R191" i="1" s="1"/>
  <c r="P195" i="1"/>
  <c r="R195" i="1" s="1"/>
  <c r="P188" i="1"/>
  <c r="R188" i="1" s="1"/>
  <c r="P192" i="1"/>
  <c r="R192" i="1" s="1"/>
  <c r="P196" i="1"/>
  <c r="R196" i="1" s="1"/>
  <c r="R176" i="1"/>
  <c r="R184" i="1"/>
  <c r="R179" i="1"/>
  <c r="P178" i="1"/>
  <c r="R178" i="1" s="1"/>
  <c r="P183" i="1"/>
  <c r="R183" i="1" s="1"/>
  <c r="P150" i="1"/>
  <c r="R150" i="1" s="1"/>
  <c r="P147" i="1"/>
  <c r="R147" i="1" s="1"/>
  <c r="P148" i="1"/>
  <c r="R148" i="1" s="1"/>
  <c r="P143" i="1"/>
  <c r="R143" i="1" s="1"/>
  <c r="P142" i="1"/>
  <c r="R142" i="1" s="1"/>
  <c r="P133" i="1"/>
  <c r="R133" i="1" s="1"/>
  <c r="P131" i="1"/>
  <c r="R131" i="1" s="1"/>
  <c r="P130" i="1"/>
  <c r="R130" i="1" s="1"/>
  <c r="P106" i="1"/>
  <c r="R106" i="1" s="1"/>
  <c r="P110" i="1"/>
  <c r="R110" i="1" s="1"/>
  <c r="P114" i="1"/>
  <c r="R114" i="1" s="1"/>
  <c r="P118" i="1"/>
  <c r="R118" i="1" s="1"/>
  <c r="P107" i="1"/>
  <c r="R107" i="1" s="1"/>
  <c r="P111" i="1"/>
  <c r="R111" i="1" s="1"/>
  <c r="P115" i="1"/>
  <c r="R115" i="1" s="1"/>
  <c r="R119" i="1"/>
  <c r="P101" i="1"/>
  <c r="R101" i="1" s="1"/>
  <c r="P102" i="1"/>
  <c r="R102" i="1" s="1"/>
  <c r="P98" i="1"/>
  <c r="R98" i="1" s="1"/>
  <c r="P72" i="1"/>
  <c r="R72" i="1" s="1"/>
  <c r="P64" i="1"/>
  <c r="R64" i="1" s="1"/>
  <c r="P50" i="1"/>
  <c r="R50" i="1" s="1"/>
  <c r="P49" i="1"/>
  <c r="R49" i="1" s="1"/>
  <c r="P45" i="1"/>
  <c r="R45" i="1" s="1"/>
  <c r="P38" i="1"/>
  <c r="R38" i="1" s="1"/>
  <c r="P29" i="1"/>
  <c r="R29" i="1" s="1"/>
  <c r="O36" i="1" l="1"/>
  <c r="L36" i="1"/>
  <c r="C36" i="1" s="1"/>
  <c r="P36" i="1" l="1"/>
  <c r="R36" i="1" s="1"/>
  <c r="O238" i="1" l="1"/>
  <c r="L238" i="1"/>
  <c r="C238" i="1" s="1"/>
  <c r="P238" i="1" l="1"/>
  <c r="R238" i="1" s="1"/>
  <c r="O52" i="1"/>
  <c r="L52" i="1"/>
  <c r="C52" i="1" s="1"/>
  <c r="P52" i="1" l="1"/>
  <c r="R52" i="1" s="1"/>
  <c r="O173" i="1"/>
  <c r="L173" i="1"/>
  <c r="C173" i="1" s="1"/>
  <c r="O172" i="1"/>
  <c r="L172" i="1"/>
  <c r="C172" i="1" s="1"/>
  <c r="O171" i="1"/>
  <c r="P171" i="1" s="1"/>
  <c r="L171" i="1"/>
  <c r="C171" i="1" s="1"/>
  <c r="O140" i="1"/>
  <c r="L140" i="1"/>
  <c r="C140" i="1" s="1"/>
  <c r="O123" i="1"/>
  <c r="L123" i="1"/>
  <c r="C123" i="1" s="1"/>
  <c r="L95" i="1"/>
  <c r="C95" i="1" s="1"/>
  <c r="O95" i="1"/>
  <c r="O87" i="1"/>
  <c r="L87" i="1"/>
  <c r="C87" i="1" s="1"/>
  <c r="O60" i="1"/>
  <c r="L60" i="1"/>
  <c r="C60" i="1" s="1"/>
  <c r="O59" i="1"/>
  <c r="L59" i="1"/>
  <c r="C59" i="1" s="1"/>
  <c r="R171" i="1" l="1"/>
  <c r="P172" i="1"/>
  <c r="R172" i="1" s="1"/>
  <c r="P173" i="1"/>
  <c r="R173" i="1" s="1"/>
  <c r="P140" i="1"/>
  <c r="R140" i="1" s="1"/>
  <c r="P123" i="1"/>
  <c r="R123" i="1" s="1"/>
  <c r="P95" i="1"/>
  <c r="R95" i="1" s="1"/>
  <c r="P87" i="1"/>
  <c r="R87" i="1" s="1"/>
  <c r="P60" i="1"/>
  <c r="R60" i="1" s="1"/>
  <c r="P59" i="1"/>
  <c r="R59" i="1" s="1"/>
  <c r="O139" i="1"/>
  <c r="P139" i="1" s="1"/>
  <c r="L139" i="1"/>
  <c r="C139" i="1" s="1"/>
  <c r="R139" i="1" l="1"/>
  <c r="O136" i="1"/>
  <c r="P136" i="1" s="1"/>
  <c r="L136" i="1"/>
  <c r="C136" i="1" s="1"/>
  <c r="R136" i="1" l="1"/>
  <c r="L243" i="1" l="1"/>
  <c r="C243" i="1" s="1"/>
  <c r="L242" i="1"/>
  <c r="C242" i="1" s="1"/>
  <c r="L241" i="1"/>
  <c r="C241" i="1" s="1"/>
  <c r="L240" i="1"/>
  <c r="C240" i="1" s="1"/>
  <c r="L239" i="1"/>
  <c r="C239" i="1" s="1"/>
  <c r="L237" i="1"/>
  <c r="C237" i="1" s="1"/>
  <c r="L236" i="1"/>
  <c r="C236" i="1" s="1"/>
  <c r="L235" i="1"/>
  <c r="C235" i="1" s="1"/>
  <c r="L233" i="1"/>
  <c r="C233" i="1" s="1"/>
  <c r="L232" i="1"/>
  <c r="C232" i="1" s="1"/>
  <c r="L231" i="1"/>
  <c r="C231" i="1" s="1"/>
  <c r="L230" i="1"/>
  <c r="C230" i="1" s="1"/>
  <c r="L229" i="1"/>
  <c r="C229" i="1" s="1"/>
  <c r="L228" i="1"/>
  <c r="C228" i="1" s="1"/>
  <c r="L227" i="1"/>
  <c r="C227" i="1" s="1"/>
  <c r="L226" i="1"/>
  <c r="C226" i="1" s="1"/>
  <c r="L225" i="1"/>
  <c r="C225" i="1" s="1"/>
  <c r="L224" i="1"/>
  <c r="C224" i="1" s="1"/>
  <c r="L223" i="1"/>
  <c r="C223" i="1" s="1"/>
  <c r="L222" i="1"/>
  <c r="C222" i="1" s="1"/>
  <c r="L221" i="1"/>
  <c r="C221" i="1" s="1"/>
  <c r="L220" i="1"/>
  <c r="C220" i="1" s="1"/>
  <c r="L219" i="1"/>
  <c r="C219" i="1" s="1"/>
  <c r="L218" i="1"/>
  <c r="C218" i="1" s="1"/>
  <c r="L217" i="1"/>
  <c r="C217" i="1" s="1"/>
  <c r="L216" i="1"/>
  <c r="C216" i="1" s="1"/>
  <c r="L215" i="1"/>
  <c r="C215" i="1" s="1"/>
  <c r="L212" i="1"/>
  <c r="C212" i="1" s="1"/>
  <c r="L207" i="1"/>
  <c r="C207" i="1" s="1"/>
  <c r="L200" i="1"/>
  <c r="C200" i="1" s="1"/>
  <c r="L197" i="1"/>
  <c r="C197" i="1" s="1"/>
  <c r="L186" i="1"/>
  <c r="C186" i="1" s="1"/>
  <c r="L185" i="1"/>
  <c r="C185" i="1" s="1"/>
  <c r="L175" i="1"/>
  <c r="C175" i="1" s="1"/>
  <c r="L174" i="1"/>
  <c r="C174" i="1" s="1"/>
  <c r="L170" i="1"/>
  <c r="C170" i="1" s="1"/>
  <c r="L169" i="1"/>
  <c r="C169" i="1" s="1"/>
  <c r="L168" i="1"/>
  <c r="C168" i="1" s="1"/>
  <c r="L167" i="1"/>
  <c r="C167" i="1" s="1"/>
  <c r="L166" i="1"/>
  <c r="C166" i="1" s="1"/>
  <c r="L165" i="1"/>
  <c r="C165" i="1" s="1"/>
  <c r="L164" i="1"/>
  <c r="C164" i="1" s="1"/>
  <c r="L163" i="1"/>
  <c r="C163" i="1" s="1"/>
  <c r="L162" i="1"/>
  <c r="C162" i="1" s="1"/>
  <c r="L161" i="1"/>
  <c r="C161" i="1" s="1"/>
  <c r="L160" i="1"/>
  <c r="C160" i="1" s="1"/>
  <c r="L159" i="1"/>
  <c r="C159" i="1" s="1"/>
  <c r="L149" i="1"/>
  <c r="C149" i="1" s="1"/>
  <c r="L144" i="1"/>
  <c r="C144" i="1" s="1"/>
  <c r="L141" i="1"/>
  <c r="C141" i="1" s="1"/>
  <c r="L138" i="1"/>
  <c r="C138" i="1" s="1"/>
  <c r="L137" i="1"/>
  <c r="C137" i="1" s="1"/>
  <c r="L135" i="1"/>
  <c r="C135" i="1" s="1"/>
  <c r="L134" i="1"/>
  <c r="C134" i="1" s="1"/>
  <c r="L127" i="1"/>
  <c r="C127" i="1" s="1"/>
  <c r="L126" i="1"/>
  <c r="C126" i="1" s="1"/>
  <c r="L125" i="1"/>
  <c r="C125" i="1" s="1"/>
  <c r="L122" i="1"/>
  <c r="C122" i="1" s="1"/>
  <c r="L121" i="1"/>
  <c r="C121" i="1" s="1"/>
  <c r="L120" i="1"/>
  <c r="C120" i="1" s="1"/>
  <c r="L105" i="1"/>
  <c r="C105" i="1" s="1"/>
  <c r="L104" i="1"/>
  <c r="C104" i="1" s="1"/>
  <c r="L103" i="1"/>
  <c r="C103" i="1" s="1"/>
  <c r="L99" i="1"/>
  <c r="C99" i="1" s="1"/>
  <c r="L97" i="1"/>
  <c r="C97" i="1" s="1"/>
  <c r="L96" i="1"/>
  <c r="C96" i="1" s="1"/>
  <c r="L94" i="1"/>
  <c r="C94" i="1" s="1"/>
  <c r="L93" i="1"/>
  <c r="C93" i="1" s="1"/>
  <c r="L124" i="1"/>
  <c r="C124" i="1" s="1"/>
  <c r="L92" i="1"/>
  <c r="C92" i="1" s="1"/>
  <c r="L91" i="1"/>
  <c r="C91" i="1" s="1"/>
  <c r="L90" i="1"/>
  <c r="C90" i="1" s="1"/>
  <c r="L89" i="1"/>
  <c r="C89" i="1" s="1"/>
  <c r="L88" i="1"/>
  <c r="C88" i="1" s="1"/>
  <c r="L86" i="1"/>
  <c r="C86" i="1" s="1"/>
  <c r="L85" i="1"/>
  <c r="C85" i="1" s="1"/>
  <c r="L84" i="1"/>
  <c r="C84" i="1" s="1"/>
  <c r="L83" i="1"/>
  <c r="C83" i="1" s="1"/>
  <c r="L82" i="1"/>
  <c r="C82" i="1" s="1"/>
  <c r="L81" i="1"/>
  <c r="C81" i="1" s="1"/>
  <c r="L80" i="1"/>
  <c r="C80" i="1" s="1"/>
  <c r="L79" i="1"/>
  <c r="C79" i="1" s="1"/>
  <c r="L78" i="1"/>
  <c r="C78" i="1" s="1"/>
  <c r="L77" i="1"/>
  <c r="C77" i="1" s="1"/>
  <c r="L76" i="1"/>
  <c r="C76" i="1" s="1"/>
  <c r="L75" i="1"/>
  <c r="C75" i="1" s="1"/>
  <c r="L74" i="1"/>
  <c r="C74" i="1" s="1"/>
  <c r="L71" i="1"/>
  <c r="C71" i="1" s="1"/>
  <c r="L69" i="1"/>
  <c r="C69" i="1" s="1"/>
  <c r="L68" i="1"/>
  <c r="C68" i="1" s="1"/>
  <c r="L67" i="1"/>
  <c r="C67" i="1" s="1"/>
  <c r="L65" i="1"/>
  <c r="C65" i="1" s="1"/>
  <c r="L63" i="1"/>
  <c r="C63" i="1" s="1"/>
  <c r="L61" i="1"/>
  <c r="C61" i="1" s="1"/>
  <c r="L58" i="1"/>
  <c r="C58" i="1" s="1"/>
  <c r="L57" i="1"/>
  <c r="C57" i="1" s="1"/>
  <c r="L56" i="1"/>
  <c r="C56" i="1" s="1"/>
  <c r="L55" i="1"/>
  <c r="C55" i="1" s="1"/>
  <c r="L54" i="1"/>
  <c r="C54" i="1" s="1"/>
  <c r="L53" i="1"/>
  <c r="C53" i="1" s="1"/>
  <c r="L51" i="1"/>
  <c r="C51" i="1" s="1"/>
  <c r="L48" i="1"/>
  <c r="C48" i="1" s="1"/>
  <c r="L47" i="1"/>
  <c r="C47" i="1" s="1"/>
  <c r="L46" i="1"/>
  <c r="C46" i="1" s="1"/>
  <c r="L44" i="1"/>
  <c r="C44" i="1" s="1"/>
  <c r="L43" i="1"/>
  <c r="C43" i="1" s="1"/>
  <c r="L42" i="1"/>
  <c r="C42" i="1" s="1"/>
  <c r="L41" i="1"/>
  <c r="C41" i="1" s="1"/>
  <c r="L40" i="1"/>
  <c r="C40" i="1" s="1"/>
  <c r="L39" i="1"/>
  <c r="C39" i="1" s="1"/>
  <c r="L35" i="1"/>
  <c r="C35" i="1" s="1"/>
  <c r="L34" i="1"/>
  <c r="C34" i="1" s="1"/>
  <c r="L32" i="1"/>
  <c r="C32" i="1" s="1"/>
  <c r="L31" i="1"/>
  <c r="C31" i="1" s="1"/>
  <c r="L30" i="1"/>
  <c r="C30" i="1" s="1"/>
  <c r="L28" i="1"/>
  <c r="C28" i="1" s="1"/>
  <c r="L27" i="1"/>
  <c r="C27" i="1" s="1"/>
  <c r="L26" i="1"/>
  <c r="C26" i="1" s="1"/>
  <c r="L25" i="1"/>
  <c r="C25" i="1" s="1"/>
  <c r="L23" i="1"/>
  <c r="C23" i="1" s="1"/>
  <c r="L13" i="1"/>
  <c r="C13" i="1" s="1"/>
  <c r="L12" i="1"/>
  <c r="C12" i="1" s="1"/>
  <c r="L11" i="1"/>
  <c r="C11" i="1" s="1"/>
  <c r="R25" i="1" l="1"/>
  <c r="R26" i="1"/>
  <c r="O186" i="1"/>
  <c r="P186" i="1" s="1"/>
  <c r="O185" i="1"/>
  <c r="P185" i="1" s="1"/>
  <c r="O175" i="1"/>
  <c r="P175" i="1" s="1"/>
  <c r="O174" i="1"/>
  <c r="P174" i="1" s="1"/>
  <c r="O170" i="1"/>
  <c r="P170" i="1" s="1"/>
  <c r="O169" i="1"/>
  <c r="P169" i="1" s="1"/>
  <c r="O168" i="1"/>
  <c r="P168" i="1" s="1"/>
  <c r="O167" i="1"/>
  <c r="P167" i="1" s="1"/>
  <c r="O166" i="1"/>
  <c r="P166" i="1" s="1"/>
  <c r="O165" i="1"/>
  <c r="P165" i="1" s="1"/>
  <c r="O164" i="1"/>
  <c r="P164" i="1" s="1"/>
  <c r="O163" i="1"/>
  <c r="P163" i="1" s="1"/>
  <c r="O162" i="1"/>
  <c r="P162" i="1" s="1"/>
  <c r="O161" i="1"/>
  <c r="P161" i="1" s="1"/>
  <c r="O160" i="1"/>
  <c r="P160" i="1" s="1"/>
  <c r="O159" i="1"/>
  <c r="P159" i="1" s="1"/>
  <c r="O149" i="1"/>
  <c r="P149" i="1" s="1"/>
  <c r="O144" i="1"/>
  <c r="P144" i="1" s="1"/>
  <c r="R149" i="1" l="1"/>
  <c r="R163" i="1"/>
  <c r="R165" i="1"/>
  <c r="R169" i="1"/>
  <c r="R185" i="1"/>
  <c r="R160" i="1"/>
  <c r="R162" i="1"/>
  <c r="R164" i="1"/>
  <c r="R166" i="1"/>
  <c r="R168" i="1"/>
  <c r="R170" i="1"/>
  <c r="R174" i="1"/>
  <c r="R175" i="1"/>
  <c r="R186" i="1"/>
  <c r="R159" i="1"/>
  <c r="R144" i="1"/>
  <c r="R161" i="1"/>
  <c r="R167" i="1"/>
  <c r="C4" i="5" l="1"/>
  <c r="C5" i="5" s="1"/>
  <c r="C10" i="5" s="1"/>
  <c r="P244" i="1"/>
  <c r="O243" i="1"/>
  <c r="P243" i="1" s="1"/>
  <c r="O242" i="1"/>
  <c r="O241" i="1"/>
  <c r="P241" i="1" s="1"/>
  <c r="O240" i="1"/>
  <c r="P240" i="1" s="1"/>
  <c r="O239" i="1"/>
  <c r="P239" i="1" s="1"/>
  <c r="O237" i="1"/>
  <c r="P237" i="1" s="1"/>
  <c r="O236" i="1"/>
  <c r="P236" i="1" s="1"/>
  <c r="O234" i="1"/>
  <c r="P234" i="1" s="1"/>
  <c r="O233" i="1"/>
  <c r="O232" i="1"/>
  <c r="P232" i="1" s="1"/>
  <c r="O231" i="1"/>
  <c r="P231" i="1" s="1"/>
  <c r="O230" i="1"/>
  <c r="P230" i="1" s="1"/>
  <c r="O229" i="1"/>
  <c r="P229" i="1" s="1"/>
  <c r="O228" i="1"/>
  <c r="O227" i="1"/>
  <c r="P227" i="1" s="1"/>
  <c r="O226" i="1"/>
  <c r="O225" i="1"/>
  <c r="P225" i="1" s="1"/>
  <c r="O224" i="1"/>
  <c r="P224" i="1" s="1"/>
  <c r="O223" i="1"/>
  <c r="P223" i="1" s="1"/>
  <c r="O222" i="1"/>
  <c r="P222" i="1" s="1"/>
  <c r="O221" i="1"/>
  <c r="P221" i="1" s="1"/>
  <c r="O220" i="1"/>
  <c r="O219" i="1"/>
  <c r="P219" i="1" s="1"/>
  <c r="O218" i="1"/>
  <c r="O217" i="1"/>
  <c r="P217" i="1" s="1"/>
  <c r="O216" i="1"/>
  <c r="P216" i="1" s="1"/>
  <c r="O215" i="1"/>
  <c r="P215" i="1" s="1"/>
  <c r="O212" i="1"/>
  <c r="P212" i="1" s="1"/>
  <c r="O207" i="1"/>
  <c r="P207" i="1" s="1"/>
  <c r="O200" i="1"/>
  <c r="P200" i="1" s="1"/>
  <c r="O197" i="1"/>
  <c r="P197" i="1" s="1"/>
  <c r="O141" i="1"/>
  <c r="O138" i="1"/>
  <c r="O137" i="1"/>
  <c r="P137" i="1" s="1"/>
  <c r="O135" i="1"/>
  <c r="P135" i="1" s="1"/>
  <c r="O134" i="1"/>
  <c r="P134" i="1" s="1"/>
  <c r="O127" i="1"/>
  <c r="P127" i="1" s="1"/>
  <c r="O126" i="1"/>
  <c r="P126" i="1" s="1"/>
  <c r="O125" i="1"/>
  <c r="P125" i="1" s="1"/>
  <c r="O122" i="1"/>
  <c r="P122" i="1" s="1"/>
  <c r="O121" i="1"/>
  <c r="P121" i="1" s="1"/>
  <c r="O120" i="1"/>
  <c r="P120" i="1" s="1"/>
  <c r="O105" i="1"/>
  <c r="O104" i="1"/>
  <c r="O103" i="1"/>
  <c r="P103" i="1" s="1"/>
  <c r="O99" i="1"/>
  <c r="P99" i="1" s="1"/>
  <c r="O97" i="1"/>
  <c r="P97" i="1" s="1"/>
  <c r="O96" i="1"/>
  <c r="O94" i="1"/>
  <c r="P94" i="1" s="1"/>
  <c r="O93" i="1"/>
  <c r="O124" i="1"/>
  <c r="P124" i="1" s="1"/>
  <c r="O92" i="1"/>
  <c r="P92" i="1" s="1"/>
  <c r="O91" i="1"/>
  <c r="P91" i="1" s="1"/>
  <c r="O90" i="1"/>
  <c r="O89" i="1"/>
  <c r="P89" i="1" s="1"/>
  <c r="O88" i="1"/>
  <c r="P88" i="1" s="1"/>
  <c r="O86" i="1"/>
  <c r="P86" i="1" s="1"/>
  <c r="O85" i="1"/>
  <c r="P85" i="1" s="1"/>
  <c r="O84" i="1"/>
  <c r="P84" i="1" s="1"/>
  <c r="O83" i="1"/>
  <c r="P83" i="1" s="1"/>
  <c r="O82" i="1"/>
  <c r="O81" i="1"/>
  <c r="P81" i="1" s="1"/>
  <c r="O80" i="1"/>
  <c r="P80" i="1" s="1"/>
  <c r="O79" i="1"/>
  <c r="O78" i="1"/>
  <c r="P78" i="1" s="1"/>
  <c r="O77" i="1"/>
  <c r="P77" i="1" s="1"/>
  <c r="O76" i="1"/>
  <c r="P76" i="1" s="1"/>
  <c r="O75" i="1"/>
  <c r="P75" i="1" s="1"/>
  <c r="O74" i="1"/>
  <c r="P74" i="1" s="1"/>
  <c r="O71" i="1"/>
  <c r="P71" i="1" s="1"/>
  <c r="O69" i="1"/>
  <c r="P69" i="1" s="1"/>
  <c r="O68" i="1"/>
  <c r="P68" i="1" s="1"/>
  <c r="O67" i="1"/>
  <c r="P67" i="1" s="1"/>
  <c r="O65" i="1"/>
  <c r="O63" i="1"/>
  <c r="P63" i="1" s="1"/>
  <c r="O61" i="1"/>
  <c r="P61" i="1" s="1"/>
  <c r="O58" i="1"/>
  <c r="P58" i="1" s="1"/>
  <c r="O57" i="1"/>
  <c r="P57" i="1" s="1"/>
  <c r="O56" i="1"/>
  <c r="P56" i="1" s="1"/>
  <c r="O55" i="1"/>
  <c r="O54" i="1"/>
  <c r="P54" i="1" s="1"/>
  <c r="O53" i="1"/>
  <c r="P53" i="1" s="1"/>
  <c r="O51" i="1"/>
  <c r="P51" i="1" s="1"/>
  <c r="O48" i="1"/>
  <c r="P48" i="1" s="1"/>
  <c r="O47" i="1"/>
  <c r="P47" i="1" s="1"/>
  <c r="O46" i="1"/>
  <c r="P46" i="1" s="1"/>
  <c r="P44" i="1"/>
  <c r="P43" i="1"/>
  <c r="P42" i="1"/>
  <c r="O41" i="1"/>
  <c r="P41" i="1" s="1"/>
  <c r="O40" i="1"/>
  <c r="P40" i="1" s="1"/>
  <c r="O39" i="1"/>
  <c r="P39" i="1" s="1"/>
  <c r="O35" i="1"/>
  <c r="P35" i="1" s="1"/>
  <c r="O34" i="1"/>
  <c r="P34" i="1" s="1"/>
  <c r="O32" i="1"/>
  <c r="P32" i="1" s="1"/>
  <c r="O31" i="1"/>
  <c r="P31" i="1" s="1"/>
  <c r="P30" i="1"/>
  <c r="O28" i="1"/>
  <c r="P28" i="1" s="1"/>
  <c r="O27" i="1"/>
  <c r="P27" i="1" s="1"/>
  <c r="O23" i="1"/>
  <c r="P23" i="1" s="1"/>
  <c r="O13" i="1"/>
  <c r="O12" i="1"/>
  <c r="O11" i="1"/>
  <c r="R85" i="1" l="1"/>
  <c r="R200" i="1"/>
  <c r="R127" i="1"/>
  <c r="R56" i="1"/>
  <c r="R61" i="1"/>
  <c r="R42" i="1"/>
  <c r="R240" i="1"/>
  <c r="R51" i="1"/>
  <c r="R27" i="1"/>
  <c r="R43" i="1"/>
  <c r="R229" i="1"/>
  <c r="R236" i="1"/>
  <c r="R80" i="1"/>
  <c r="R224" i="1"/>
  <c r="R71" i="1"/>
  <c r="R83" i="1"/>
  <c r="R23" i="1"/>
  <c r="R39" i="1"/>
  <c r="R67" i="1"/>
  <c r="R122" i="1"/>
  <c r="R28" i="1"/>
  <c r="R41" i="1"/>
  <c r="R77" i="1"/>
  <c r="R232" i="1"/>
  <c r="R69" i="1"/>
  <c r="R40" i="1"/>
  <c r="R74" i="1"/>
  <c r="R76" i="1"/>
  <c r="R134" i="1"/>
  <c r="R86" i="1"/>
  <c r="R91" i="1"/>
  <c r="R35" i="1"/>
  <c r="R215" i="1"/>
  <c r="R221" i="1"/>
  <c r="R63" i="1"/>
  <c r="R75" i="1"/>
  <c r="R88" i="1"/>
  <c r="R121" i="1"/>
  <c r="R216" i="1"/>
  <c r="R53" i="1"/>
  <c r="R48" i="1"/>
  <c r="R57" i="1"/>
  <c r="R84" i="1"/>
  <c r="R99" i="1"/>
  <c r="R126" i="1"/>
  <c r="R223" i="1"/>
  <c r="R137" i="1"/>
  <c r="R231" i="1"/>
  <c r="R54" i="1"/>
  <c r="R68" i="1"/>
  <c r="R81" i="1"/>
  <c r="R58" i="1"/>
  <c r="R78" i="1"/>
  <c r="R197" i="1"/>
  <c r="R239" i="1"/>
  <c r="R89" i="1"/>
  <c r="R30" i="1"/>
  <c r="R44" i="1"/>
  <c r="R46" i="1"/>
  <c r="R47" i="1"/>
  <c r="R31" i="1"/>
  <c r="R34" i="1"/>
  <c r="R32" i="1"/>
  <c r="P82" i="1"/>
  <c r="R82" i="1" s="1"/>
  <c r="P96" i="1"/>
  <c r="R96" i="1" s="1"/>
  <c r="R235" i="1"/>
  <c r="P90" i="1"/>
  <c r="R90" i="1" s="1"/>
  <c r="P228" i="1"/>
  <c r="R228" i="1" s="1"/>
  <c r="R243" i="1"/>
  <c r="R94" i="1"/>
  <c r="P220" i="1"/>
  <c r="R220" i="1" s="1"/>
  <c r="R234" i="1"/>
  <c r="P141" i="1"/>
  <c r="R141" i="1" s="1"/>
  <c r="R219" i="1"/>
  <c r="P65" i="1"/>
  <c r="R65" i="1" s="1"/>
  <c r="R212" i="1"/>
  <c r="R227" i="1"/>
  <c r="P55" i="1"/>
  <c r="R55" i="1" s="1"/>
  <c r="P79" i="1"/>
  <c r="R79" i="1" s="1"/>
  <c r="P105" i="1"/>
  <c r="R105" i="1" s="1"/>
  <c r="R124" i="1"/>
  <c r="R103" i="1"/>
  <c r="R207" i="1"/>
  <c r="R217" i="1"/>
  <c r="R225" i="1"/>
  <c r="R241" i="1"/>
  <c r="R92" i="1"/>
  <c r="P93" i="1"/>
  <c r="R93" i="1" s="1"/>
  <c r="R97" i="1"/>
  <c r="P104" i="1"/>
  <c r="R104" i="1" s="1"/>
  <c r="R120" i="1"/>
  <c r="R125" i="1"/>
  <c r="R135" i="1"/>
  <c r="P138" i="1"/>
  <c r="R138" i="1" s="1"/>
  <c r="P218" i="1"/>
  <c r="R218" i="1" s="1"/>
  <c r="R222" i="1"/>
  <c r="P226" i="1"/>
  <c r="R226" i="1" s="1"/>
  <c r="R230" i="1"/>
  <c r="P233" i="1"/>
  <c r="R233" i="1" s="1"/>
  <c r="R237" i="1"/>
  <c r="P242" i="1"/>
  <c r="R242" i="1" s="1"/>
  <c r="R244" i="1"/>
  <c r="P11" i="1"/>
  <c r="R11" i="1" s="1"/>
  <c r="P12" i="1"/>
  <c r="R12" i="1" s="1"/>
  <c r="P13" i="1"/>
  <c r="R13" i="1" s="1"/>
  <c r="R16" i="1" l="1"/>
  <c r="R270" i="1"/>
  <c r="D20" i="9" l="1"/>
  <c r="R275" i="1" l="1"/>
  <c r="C25" i="5" l="1"/>
  <c r="C2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Graff, Brandon</author>
  </authors>
  <commentList>
    <comment ref="C6" authorId="0" shapeId="0" xr:uid="{D9A90D24-F385-4A51-A66E-F873F58DC2B5}">
      <text>
        <r>
          <rPr>
            <b/>
            <sz val="9"/>
            <color indexed="81"/>
            <rFont val="Tahoma"/>
            <family val="2"/>
          </rPr>
          <t>Graff, Brandon:</t>
        </r>
        <r>
          <rPr>
            <sz val="9"/>
            <color indexed="81"/>
            <rFont val="Tahoma"/>
            <family val="2"/>
          </rPr>
          <t xml:space="preserve">
See Guidelines tab for more info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Graff, Brandon</author>
    <author>tc={C66B17E9-4879-4BB7-916E-9EED67F6FDC0}</author>
  </authors>
  <commentList>
    <comment ref="C6" authorId="0" shapeId="0" xr:uid="{AB6A821D-78B1-4484-8194-55807CB2C092}">
      <text>
        <r>
          <rPr>
            <b/>
            <sz val="9"/>
            <color indexed="81"/>
            <rFont val="Tahoma"/>
            <family val="2"/>
          </rPr>
          <t>Graff, Brandon:</t>
        </r>
        <r>
          <rPr>
            <sz val="9"/>
            <color indexed="81"/>
            <rFont val="Tahoma"/>
            <family val="2"/>
          </rPr>
          <t xml:space="preserve">
See Guidelines tab for more info.</t>
        </r>
      </text>
    </comment>
    <comment ref="J129" authorId="1" shapeId="0" xr:uid="{C66B17E9-4879-4BB7-916E-9EED67F6FDC0}">
      <text>
        <t>[Threaded comment]
Your version of Excel allows you to read this threaded comment; however, any edits to it will get removed if the file is opened in a newer version of Excel. Learn more: https://go.microsoft.com/fwlink/?linkid=870924
Comment:
    Changed to EACH 10/7/19</t>
      </text>
    </comment>
  </commentList>
</comments>
</file>

<file path=xl/sharedStrings.xml><?xml version="1.0" encoding="utf-8"?>
<sst xmlns="http://schemas.openxmlformats.org/spreadsheetml/2006/main" count="833" uniqueCount="382">
  <si>
    <t>Project Name:</t>
  </si>
  <si>
    <t>Item Number</t>
  </si>
  <si>
    <t>Description</t>
  </si>
  <si>
    <t>Unit</t>
  </si>
  <si>
    <t>Unit Price</t>
  </si>
  <si>
    <t>EROSION CONTROL</t>
  </si>
  <si>
    <t>UNIT</t>
  </si>
  <si>
    <t>PROJECT FENCING</t>
  </si>
  <si>
    <t>Less Contractor's Gross Receipts Tax 1%</t>
  </si>
  <si>
    <t>Net Payment Amount</t>
  </si>
  <si>
    <t xml:space="preserve">Date: </t>
  </si>
  <si>
    <t>DB FIRM</t>
  </si>
  <si>
    <t>MDT EPM</t>
  </si>
  <si>
    <t>Project No.:</t>
  </si>
  <si>
    <t>LANDSCAPING</t>
  </si>
  <si>
    <t>LIGHTING</t>
  </si>
  <si>
    <t>CEI COSTS</t>
  </si>
  <si>
    <t>HVAC</t>
  </si>
  <si>
    <t>CONSTRUCTION ENGINEERING AND INSPECTION (9402)</t>
  </si>
  <si>
    <t>Pay Estimate #:</t>
  </si>
  <si>
    <t>Estimate Begin Date:</t>
  </si>
  <si>
    <t>Estimate End Date:</t>
  </si>
  <si>
    <t>Current Date:</t>
  </si>
  <si>
    <t>INCIDENTAL CONSTRUCTION (9302)</t>
  </si>
  <si>
    <t>UTILITY RELOCATION</t>
  </si>
  <si>
    <t>PERMITTING, UTILITY COORDINATION</t>
  </si>
  <si>
    <t>TRAFFIC CONTROL</t>
  </si>
  <si>
    <t>PAVEMENT MARKINGS</t>
  </si>
  <si>
    <t>SIGNING</t>
  </si>
  <si>
    <t>UNCLASSIFIED BORROW</t>
  </si>
  <si>
    <t>SPECIAL BORROW</t>
  </si>
  <si>
    <t>REMOVE EXISTING PAVEMENT</t>
  </si>
  <si>
    <t>TEMPORARY SHORING</t>
  </si>
  <si>
    <t>PAVEMENT PULVERIZATION</t>
  </si>
  <si>
    <t>ASPHALT CEMENT PG 70-28</t>
  </si>
  <si>
    <t>ASPHALT CEMENT PG 58-28</t>
  </si>
  <si>
    <t>COLD MILLING</t>
  </si>
  <si>
    <t>PCCP</t>
  </si>
  <si>
    <t>TRANSVERSE DECK GROOVING</t>
  </si>
  <si>
    <t>LS</t>
  </si>
  <si>
    <t>DRILLED SHAFTS</t>
  </si>
  <si>
    <t>DRILLED SHAFT CASING</t>
  </si>
  <si>
    <t>PRESTRESSED BEAMS</t>
  </si>
  <si>
    <t>REINFORCING STEEL</t>
  </si>
  <si>
    <t>WORK BRIDGE</t>
  </si>
  <si>
    <t>MISCELLANEOUS BRIDGE ITEMS</t>
  </si>
  <si>
    <t>FURNISH PILE</t>
  </si>
  <si>
    <t>DRIVE PILE</t>
  </si>
  <si>
    <t>IRRIGATION SYSTEM</t>
  </si>
  <si>
    <t>REVEGETATION</t>
  </si>
  <si>
    <t>METAL SIDING AND SOFFITS</t>
  </si>
  <si>
    <t>INSULATION AND DRYWALL</t>
  </si>
  <si>
    <t>TAPE AND PAINT</t>
  </si>
  <si>
    <t>FINISH CARPENTRY</t>
  </si>
  <si>
    <t>COLUMN WRAPS</t>
  </si>
  <si>
    <t>PROPANE SYSTEM</t>
  </si>
  <si>
    <t>SLAB ON GRADE</t>
  </si>
  <si>
    <t>WALL FRAMING</t>
  </si>
  <si>
    <t>ROOF SYSTEM</t>
  </si>
  <si>
    <t>GLASS AND GLAZING</t>
  </si>
  <si>
    <t>OVERHEAD DOOR</t>
  </si>
  <si>
    <t>MISC BUILDING ITEMS</t>
  </si>
  <si>
    <t>EXTERIOR FINISH</t>
  </si>
  <si>
    <t>INTERIOR FIXTURES AND FINISH</t>
  </si>
  <si>
    <t>PLUMBING</t>
  </si>
  <si>
    <t>ELECTRICAL</t>
  </si>
  <si>
    <t>SITE ELECTRICAL</t>
  </si>
  <si>
    <t>REMOVE EXISTING STRUCTURES</t>
  </si>
  <si>
    <t>SURVEILLANCE,RECORDING SYSTEMS</t>
  </si>
  <si>
    <t>RETAINING WALL</t>
  </si>
  <si>
    <t>SIGNALIZATION</t>
  </si>
  <si>
    <t>GEOTEXTILE</t>
  </si>
  <si>
    <t>DISPLAY CASES</t>
  </si>
  <si>
    <t>MASONRY</t>
  </si>
  <si>
    <t>PICNIC SHELTERS AND TABLES</t>
  </si>
  <si>
    <t>TRASH RECEPTACLES</t>
  </si>
  <si>
    <t>Total Cost</t>
  </si>
  <si>
    <t>Total Quantity</t>
  </si>
  <si>
    <t>% Complete to Date</t>
  </si>
  <si>
    <t>Total Amount Complete</t>
  </si>
  <si>
    <t>Original Unit Cost</t>
  </si>
  <si>
    <t>Complete to Date</t>
  </si>
  <si>
    <t>Subtotal</t>
  </si>
  <si>
    <t>CUYD</t>
  </si>
  <si>
    <t>COMMERCIAL MIX-3/4 IN PG 64-28</t>
  </si>
  <si>
    <t>COMMERCIAL MIX-3/4 IN PG 70-28</t>
  </si>
  <si>
    <t>COMMERCIAL MIX-3/8 IN PG 64-28</t>
  </si>
  <si>
    <t>COMMERCIAL MIX-3/8 IN PG 70-28</t>
  </si>
  <si>
    <t>PLANT MIX SURF GR S-3/4 IN RAP</t>
  </si>
  <si>
    <t>CULVERT END TREATMENTS</t>
  </si>
  <si>
    <t>IMPACT ATTENUATOR</t>
  </si>
  <si>
    <t>ROOF FRAMING</t>
  </si>
  <si>
    <t>SLOPE STABILIZATION-SITE 1</t>
  </si>
  <si>
    <t>SLOPE STABILIZATION-SITE 2</t>
  </si>
  <si>
    <t>SLOPE STABILIZATION-SITE 3</t>
  </si>
  <si>
    <t>SLOPE STABILIZATION-SITE 4</t>
  </si>
  <si>
    <t>SLOPE STABILIZATION-SITE 5</t>
  </si>
  <si>
    <t>SLOPE STABILIZATION-SITE 6</t>
  </si>
  <si>
    <t>SLOPE STABILIZATION-SITE 7</t>
  </si>
  <si>
    <t>PAINT STRUCTURE</t>
  </si>
  <si>
    <t>SUPERSTRUCTURE JACKING</t>
  </si>
  <si>
    <t>STAINED CONCRETE FLOOR</t>
  </si>
  <si>
    <t>RIGHT OF WAY (9202)</t>
  </si>
  <si>
    <t>MISCELLANEOUS WORK</t>
  </si>
  <si>
    <t>IC</t>
  </si>
  <si>
    <t>CE</t>
  </si>
  <si>
    <t>CN</t>
  </si>
  <si>
    <t>SQYD</t>
  </si>
  <si>
    <t>LNFT</t>
  </si>
  <si>
    <t>RW</t>
  </si>
  <si>
    <t>TON</t>
  </si>
  <si>
    <t>EACH</t>
  </si>
  <si>
    <t>CROSSOVER-MAINTAIN, CLOSE</t>
  </si>
  <si>
    <t>AS-BUILT PLANS</t>
  </si>
  <si>
    <t>PROJECT ADMINISTRATION</t>
  </si>
  <si>
    <t>SCHEDULING AND DOCUMENT CONTROL</t>
  </si>
  <si>
    <t>SAFETY</t>
  </si>
  <si>
    <t>MOBILIZATION</t>
  </si>
  <si>
    <t>EMBANKMENT IN PLACE</t>
  </si>
  <si>
    <t>BUILDING EXCAVATION, BACKFILL</t>
  </si>
  <si>
    <t>TOPSOIL-SALVAGE AND PLACE</t>
  </si>
  <si>
    <t>CRUSHED AGGREGATE COURSE</t>
  </si>
  <si>
    <t>PLANT MIX SURF GR S</t>
  </si>
  <si>
    <t>ELASTOMERIC BEARING DEVICES</t>
  </si>
  <si>
    <t>CONCRETE BARRIER RAIL</t>
  </si>
  <si>
    <t>DOOR AND HARDWARE</t>
  </si>
  <si>
    <t>GEOTECHNICAL FIELD WORK</t>
  </si>
  <si>
    <t>Q/C TESTING</t>
  </si>
  <si>
    <t>RIGHT OF WAY NEGOTIATIONS</t>
  </si>
  <si>
    <t>CORRUGATED POLYETHYLENE PIPE</t>
  </si>
  <si>
    <t>SLOPE STABILIZATION-SITE 8</t>
  </si>
  <si>
    <t>SLOPE STABILIZATION-SITE 9</t>
  </si>
  <si>
    <t>SLOPE STABILIZATION-SITE 10</t>
  </si>
  <si>
    <t>Items to Filter</t>
  </si>
  <si>
    <t>CONCRETE-CLASS GENERAL</t>
  </si>
  <si>
    <t>CONCRETE-CLASS DRILLED SHAFT</t>
  </si>
  <si>
    <t>WATER - UTILITY</t>
  </si>
  <si>
    <t>WASTE WATER - UTILITY</t>
  </si>
  <si>
    <t>RIPRAP-CLASS 2 RANDOM</t>
  </si>
  <si>
    <t>FLAG POLE</t>
  </si>
  <si>
    <t>CLEARING AND GRUBBING</t>
  </si>
  <si>
    <t>UNCLASSIFIED EXCAVATION</t>
  </si>
  <si>
    <t>CONCRETE-CLASS STRUCTURE</t>
  </si>
  <si>
    <t>TEMP CONCRETE BARRIER RAIL</t>
  </si>
  <si>
    <t>BRIDGE APPROACH SECTION</t>
  </si>
  <si>
    <t>GUARDRAIL-STEEL-ROCKFALL</t>
  </si>
  <si>
    <t>DETECTABLE WARNING DEVICES</t>
  </si>
  <si>
    <t>PUBLIC RELATIONS</t>
  </si>
  <si>
    <t>Catg</t>
  </si>
  <si>
    <t>Ln Nbr</t>
  </si>
  <si>
    <t>Current Est</t>
  </si>
  <si>
    <t>Quantity</t>
  </si>
  <si>
    <t>Contract No.:</t>
  </si>
  <si>
    <t>UPN Nbr:</t>
  </si>
  <si>
    <t>Total</t>
  </si>
  <si>
    <t>Quantity To-Date</t>
  </si>
  <si>
    <t>Quantity To-Date Last Estimate</t>
  </si>
  <si>
    <t>TOTALS:</t>
  </si>
  <si>
    <t>REMOVE DECK</t>
  </si>
  <si>
    <t>COMMERCIAL MIX-3/8 IN PG 58-28</t>
  </si>
  <si>
    <t>EMULSIFIED ASPHALT CRS-2P</t>
  </si>
  <si>
    <t>COVER-TYPE 1</t>
  </si>
  <si>
    <t>CONCRETE-CLASS DECK</t>
  </si>
  <si>
    <t>EXPANSION JOINT</t>
  </si>
  <si>
    <t>REINFORCING STEEL-EPOXY</t>
  </si>
  <si>
    <t>REINFORCING STEEL-STAINLESS</t>
  </si>
  <si>
    <t>REINFORCING STEEL-SEISMIC</t>
  </si>
  <si>
    <t>STRUCTURAL STEEL-GIRDER</t>
  </si>
  <si>
    <t>SIDEWALK-CONCRETE 4 IN</t>
  </si>
  <si>
    <t>SIDEWALK-CONCRETE 6 IN</t>
  </si>
  <si>
    <t>REMOVE SIDEWALK</t>
  </si>
  <si>
    <t>CURB AND GUTTER-CONCRETE</t>
  </si>
  <si>
    <t>CATTLE GUARD</t>
  </si>
  <si>
    <t>RIPRAP-CLASS 1 RANDOM</t>
  </si>
  <si>
    <t>REMOVE AND RESET RIPRAP</t>
  </si>
  <si>
    <t>SLOPE STABILIZATION-SITE 11</t>
  </si>
  <si>
    <t>MILE</t>
  </si>
  <si>
    <t>FOUNDATION</t>
  </si>
  <si>
    <t>FOOTING</t>
  </si>
  <si>
    <t>BARRIER RAIL-CAST IN PLACE-BR</t>
  </si>
  <si>
    <t>Maj</t>
  </si>
  <si>
    <t>SIDEWALK-CONCRETE 8 IN</t>
  </si>
  <si>
    <t>COMMERCIAL MIX-1/2 IN PG 70-28</t>
  </si>
  <si>
    <t>COMMERCIAL MIX-1/2 IN PG 64-28</t>
  </si>
  <si>
    <t>REINFORCING STEEL-CR-CLASS 1</t>
  </si>
  <si>
    <t>THERMAL INTEGRITY PROFILER</t>
  </si>
  <si>
    <t>42 IN SS CONCRETE BARRIER RAIL-BR</t>
  </si>
  <si>
    <t>GUTTER-CONC VALLEY</t>
  </si>
  <si>
    <t>SLOPE STABILIZATION-SITE 12</t>
  </si>
  <si>
    <t>SLOPE STABILIZATION-SITE 13</t>
  </si>
  <si>
    <t>SLOPE STABILIZATION-SITE 14</t>
  </si>
  <si>
    <t>COMMERCIAL MIX-3/4 IN PG 58-28</t>
  </si>
  <si>
    <t>PRECAST PANEL CONSTRUCTION</t>
  </si>
  <si>
    <t>DEMOLITION</t>
  </si>
  <si>
    <t>UTILITIES</t>
  </si>
  <si>
    <t>UNCLASSIFIED EXCAVATION-CHANNEL</t>
  </si>
  <si>
    <t>MUCK EXCAVATION</t>
  </si>
  <si>
    <t>BIOENGINEERED BANK</t>
  </si>
  <si>
    <t>TRAFFIC GRAVEL</t>
  </si>
  <si>
    <t>AGGREGATE TREATMENT</t>
  </si>
  <si>
    <t>PLANT MIX SURF GR S-1/2 IN</t>
  </si>
  <si>
    <t>FINAL SWEEP AND BROOM</t>
  </si>
  <si>
    <t>RUMBLE STRIPS</t>
  </si>
  <si>
    <t>CENTERLINE RUMBLE STRIPS TYPE 3</t>
  </si>
  <si>
    <t>WATERPROOF MEMBRANE</t>
  </si>
  <si>
    <t>GRANULAR BEDDING MATERIAL</t>
  </si>
  <si>
    <t>FOUNDATION MATERIAL</t>
  </si>
  <si>
    <t>REMOVE PIPE CULVERT</t>
  </si>
  <si>
    <t>DRAINAGE PIPE 18 IN</t>
  </si>
  <si>
    <t>DRAINAGE PIPE 24 IN</t>
  </si>
  <si>
    <t>DRAINAGE PIPE 36 IN</t>
  </si>
  <si>
    <t>DRAINAGE PIPE 12 IN IRR</t>
  </si>
  <si>
    <t>DRAINAGE PIPE 18 IN IRR</t>
  </si>
  <si>
    <t>DRAINAGE PIPE 24 IN IRR</t>
  </si>
  <si>
    <t>DRAINAGE PIPE 36 IN IRR</t>
  </si>
  <si>
    <t>DRAINAGE PIPE 48 IN IRR</t>
  </si>
  <si>
    <t>RCP SIPHON 24 IN</t>
  </si>
  <si>
    <t>REIN CONC BOX 4 X 4</t>
  </si>
  <si>
    <t>REIN CONC BOX 6 X 4</t>
  </si>
  <si>
    <t>REIN CONC BOX 12 X 4</t>
  </si>
  <si>
    <t>REIN CONC BOX 16 X 5</t>
  </si>
  <si>
    <t>DEWATERING</t>
  </si>
  <si>
    <t>MGS GUARDRAIL</t>
  </si>
  <si>
    <t>MASH W BEAM TERMINAL SECTION</t>
  </si>
  <si>
    <t>MGS GUARDRAIL/LONG POSTS</t>
  </si>
  <si>
    <t>MGS INTERSECTING RDWAY TERM SECTION</t>
  </si>
  <si>
    <t>FENCE-TEMPORARY</t>
  </si>
  <si>
    <t>RIPRAP INFILL</t>
  </si>
  <si>
    <t>TREE</t>
  </si>
  <si>
    <t>TURF REINF MAT SYNTHETIC FIBER</t>
  </si>
  <si>
    <t>CONDITION SEEDBED SURFACE</t>
  </si>
  <si>
    <t>ACRE</t>
  </si>
  <si>
    <t>MULCH</t>
  </si>
  <si>
    <t>EROSION CONTROL BLANKET-LONG TERM</t>
  </si>
  <si>
    <t>SEEDING AREA NO 1</t>
  </si>
  <si>
    <t>FERTILIZING AREA NO 1</t>
  </si>
  <si>
    <t>IRRIGATION DIVISION BOX</t>
  </si>
  <si>
    <t>CANAL CHECK STRUCTURE</t>
  </si>
  <si>
    <t>TRASH GUARD</t>
  </si>
  <si>
    <t>CONDUIT PLASTIC 2 IN</t>
  </si>
  <si>
    <t>CONDUIT PLASTIC 3 IN</t>
  </si>
  <si>
    <t>PULL BOX COMPOSITE TYPE 2</t>
  </si>
  <si>
    <t>PULL BOX COMPOSITE TYPE 3</t>
  </si>
  <si>
    <t>FOUNDATION CONCRETE</t>
  </si>
  <si>
    <t>CABLE COPPER 3 AWG 14-600V</t>
  </si>
  <si>
    <t>CONDUCTOR COPPER AWG6-600V</t>
  </si>
  <si>
    <t>CONDUCTOR COPPER AWG8-600V</t>
  </si>
  <si>
    <t>CONDUCTOR COPPER AWG10-600V</t>
  </si>
  <si>
    <t>SERV ASSEMB-600 AMP</t>
  </si>
  <si>
    <t>SIG TRAF 1 COL 1 WAY 12</t>
  </si>
  <si>
    <t>SIG STANDARD TYPE 1-200</t>
  </si>
  <si>
    <t>REMOVE AND SALVAGE MISC ELECTRICAL</t>
  </si>
  <si>
    <t>TRAFFIC CONTROL DEVICES CB</t>
  </si>
  <si>
    <t>MOTORCYCLE ADVISORY SIGN</t>
  </si>
  <si>
    <t>PORTABLE VARIABLE MESSAGE SIGN</t>
  </si>
  <si>
    <t>SIGNS-ALUM REFL SHEET IV</t>
  </si>
  <si>
    <t>SQFT</t>
  </si>
  <si>
    <t>SIGNS-ALUM REFL SHEET XI</t>
  </si>
  <si>
    <t>REMOVE SIGN</t>
  </si>
  <si>
    <t>POSTS-STEEL U SIGN</t>
  </si>
  <si>
    <t>LB</t>
  </si>
  <si>
    <t>POLES TREATED WOOD 4 IN</t>
  </si>
  <si>
    <t>PANEL DELINEATOR DESIGN A</t>
  </si>
  <si>
    <t>STRIPING WHITE PAINT</t>
  </si>
  <si>
    <t>GAL</t>
  </si>
  <si>
    <t>STRIPING YELLOW PAINT</t>
  </si>
  <si>
    <t>STRIPING WHITE EPOXY</t>
  </si>
  <si>
    <t>STRIPING YELLOW EPOXY</t>
  </si>
  <si>
    <t>SEPARATION GEOTEXTILE-HIGH</t>
  </si>
  <si>
    <t>MAILBOX</t>
  </si>
  <si>
    <t>PRSP</t>
  </si>
  <si>
    <t>Slope</t>
  </si>
  <si>
    <t>Build</t>
  </si>
  <si>
    <t>ADA</t>
  </si>
  <si>
    <t>Bridge</t>
  </si>
  <si>
    <t>General Guidelines</t>
  </si>
  <si>
    <t>Recon</t>
  </si>
  <si>
    <t>HYDRATED LIME</t>
  </si>
  <si>
    <t>ASPHALT CEMENT PG 64-28</t>
  </si>
  <si>
    <t>REMOVE IRRIGATION STRUCTURE</t>
  </si>
  <si>
    <t>IRRIGATION CANAL GATE 24 IN</t>
  </si>
  <si>
    <t>All</t>
  </si>
  <si>
    <t>PE</t>
  </si>
  <si>
    <t>PRELIMINARY ENGINEERING (9102)</t>
  </si>
  <si>
    <t>CONTROL AND DESIGN SURVEY</t>
  </si>
  <si>
    <t>ADMINISTRATION AND MANAGEMENT</t>
  </si>
  <si>
    <t>SITE/CIVIL DESIGN</t>
  </si>
  <si>
    <t>ROADWAY DESIGN</t>
  </si>
  <si>
    <t>QUALITY MANAGEMENT PLANS</t>
  </si>
  <si>
    <t>EROSION CONTROL DESIGN</t>
  </si>
  <si>
    <t>HYDRAULIC DESIGN</t>
  </si>
  <si>
    <t>LANDSCAPING DESIGN</t>
  </si>
  <si>
    <t>BUILDING(S) DESIGN</t>
  </si>
  <si>
    <t>WATER SYSTEM-DESIGN</t>
  </si>
  <si>
    <t>WASTE WATER SYSTEM-DESIGN</t>
  </si>
  <si>
    <t>LIGHTING DESIGN</t>
  </si>
  <si>
    <t>SIGNAGE-DESIGN</t>
  </si>
  <si>
    <t>GEOTECHNICAL SERVICES</t>
  </si>
  <si>
    <t>GEOTECHNICAL REPORT</t>
  </si>
  <si>
    <t>RIGHT OF WAY DESIGN</t>
  </si>
  <si>
    <t>BRIDGE-DESIGN</t>
  </si>
  <si>
    <t>UTILITY DESIGN, COORDINATION</t>
  </si>
  <si>
    <t>ENVIRONMENTAL COORDINATION</t>
  </si>
  <si>
    <t>TRAFFIC CONTROL DESIGN</t>
  </si>
  <si>
    <t>Phase 1 - SOV Guidelines</t>
  </si>
  <si>
    <t xml:space="preserve">     Include control and design survey when high grade control is required.</t>
  </si>
  <si>
    <t>Phase 2 - SOV Guidelines</t>
  </si>
  <si>
    <t xml:space="preserve">     CEI cost activities include quantity tracking and field inspection.</t>
  </si>
  <si>
    <t xml:space="preserve">  Include Public Relations if a structured program is needed.</t>
  </si>
  <si>
    <t>Include Erosion Control if a permit is required.</t>
  </si>
  <si>
    <t xml:space="preserve">     Include a unit price and quantity for items labeled "All" under column B.</t>
  </si>
  <si>
    <t xml:space="preserve">     Where feasible, use non-lump sum items for material tracking.</t>
  </si>
  <si>
    <t xml:space="preserve">  Purple shaded cells are QA items.</t>
  </si>
  <si>
    <t xml:space="preserve">  Grey shaded cells under column L will be filled out by MDT.</t>
  </si>
  <si>
    <t>Use either Seal and Cover or Cover/CRS-2P.</t>
  </si>
  <si>
    <t>Use either Commercial Mix or Plant Mix/Hydrated Lime/PG Binder.</t>
  </si>
  <si>
    <t>Use either Unclassified Excavation or Embankment in Place</t>
  </si>
  <si>
    <t xml:space="preserve">     Note, Phase 1-SOV costs will not be included in Phase 2-SOV costs.  See "SOV Totals" tab for project LS value.</t>
  </si>
  <si>
    <t>NEW CN ITEMS</t>
  </si>
  <si>
    <t xml:space="preserve">     Edoc will be included in Environmental Coordination Bid Item</t>
  </si>
  <si>
    <t xml:space="preserve">  If items need to be added, add them under the New Items header at the bottom of Phase 2-SOV.  MDT will assign Item Numbers</t>
  </si>
  <si>
    <t>RIGHT OF WAY CERTIFICATION</t>
  </si>
  <si>
    <t xml:space="preserve">     Include Bonds, Insurance, and Permits in Administration and Management</t>
  </si>
  <si>
    <t xml:space="preserve">  Phase 2-SOV cannot be charged to before the Environmental Document has been completed and signed.</t>
  </si>
  <si>
    <t xml:space="preserve">  To filter used items, check the box only next to "x" in Cell A9 to see which bid items have been used. </t>
  </si>
  <si>
    <t>Project Team:</t>
  </si>
  <si>
    <t xml:space="preserve">     Include Quality Management Plans if material testing is involved</t>
  </si>
  <si>
    <t xml:space="preserve">  List all Firms identified in Technical Proposal as Project Team (Heading).  Do not include subs that are added to the project team after award.  This will be used to identify the project team who will be completing at least 40% of the contracted work.</t>
  </si>
  <si>
    <t>Miscellaneous Work Bid Item</t>
  </si>
  <si>
    <t>Total Lump Sum Cost</t>
  </si>
  <si>
    <t xml:space="preserve">     Complete "Phase 2-SOV" tab and submit spreadsheet to ECCB with 90% plan submittal.</t>
  </si>
  <si>
    <t>CONTRACTOR SURVEY AND LAYOUT</t>
  </si>
  <si>
    <t>STRUCTURAL STEEL-MISC</t>
  </si>
  <si>
    <t>SEEDING AREA NO 2</t>
  </si>
  <si>
    <t>SEEDING AREA NO 3</t>
  </si>
  <si>
    <t>FERTILIZING AREA NO 2</t>
  </si>
  <si>
    <t>RIPRAP-CLASS 3 RANDOM</t>
  </si>
  <si>
    <t xml:space="preserve">     Complete "Phase 1-SOV" tab and submit spreadsheet to ECCB within 6 calendar days of bid opening date.</t>
  </si>
  <si>
    <t xml:space="preserve"> For invoicing, submit the SOV one week before the 25th of the month </t>
  </si>
  <si>
    <t xml:space="preserve">      MDT has filled out the Miscellaneous Work Item.  This amount is not guaranteed payment to the DB Firm.</t>
  </si>
  <si>
    <t>DESIGN BUILD-AWARD</t>
  </si>
  <si>
    <t>Contract Totals</t>
  </si>
  <si>
    <t>Lump Sum + Misc Work</t>
  </si>
  <si>
    <t>Change Order Total</t>
  </si>
  <si>
    <t>Lump Sum Bid Price Proposal</t>
  </si>
  <si>
    <t>Comp to Date</t>
  </si>
  <si>
    <t>Current Estimate Totals</t>
  </si>
  <si>
    <t>Current Estimate Amount</t>
  </si>
  <si>
    <t>x</t>
  </si>
  <si>
    <t>Grand Total (Double Check against C6)</t>
  </si>
  <si>
    <t>Contract No.</t>
  </si>
  <si>
    <t>Project ID</t>
  </si>
  <si>
    <t>Project Desc.</t>
  </si>
  <si>
    <t>Original Contract Value</t>
  </si>
  <si>
    <t>Mob Bid Item Value</t>
  </si>
  <si>
    <t>Contract Paid-to-Date</t>
  </si>
  <si>
    <t>Max. % of Contract Value</t>
  </si>
  <si>
    <t>Equivalent %</t>
  </si>
  <si>
    <t>Max. % of Mob Item</t>
  </si>
  <si>
    <t>Cumulative %</t>
  </si>
  <si>
    <t>Monthly %</t>
  </si>
  <si>
    <t>To Date %</t>
  </si>
  <si>
    <t>Final Estimate</t>
  </si>
  <si>
    <t>Complete to Date Totals (including Mob)</t>
  </si>
  <si>
    <t>Mob this estimate</t>
  </si>
  <si>
    <t>Total requested to date including this estimate =</t>
  </si>
  <si>
    <t>Mob last estimate</t>
  </si>
  <si>
    <r>
      <t xml:space="preserve">Mob from table </t>
    </r>
    <r>
      <rPr>
        <sz val="10"/>
        <color rgb="FFFF0000"/>
        <rFont val="Arial"/>
        <family val="2"/>
      </rPr>
      <t>(Contractor Enters)</t>
    </r>
  </si>
  <si>
    <t>Lump Sum Bid:</t>
  </si>
  <si>
    <t>Subcontractor Partial (P) or Full (F)</t>
  </si>
  <si>
    <t>PRECONSTRUCTION SCHEDULE OF VALUES</t>
  </si>
  <si>
    <t>Preconstruction SOV Total Cost</t>
  </si>
  <si>
    <t>Construction SOV Total Cost</t>
  </si>
  <si>
    <t>Preconstructoin - SOV</t>
  </si>
  <si>
    <t>Construction - SOV</t>
  </si>
  <si>
    <t>Preconstruction - SOV</t>
  </si>
  <si>
    <t>Approved Change Order Tracking</t>
  </si>
  <si>
    <t xml:space="preserve"> CONSTRUCTION SCHEDULE OF VALUES</t>
  </si>
  <si>
    <t>PUBLIC RELATIONS (Construction)</t>
  </si>
  <si>
    <t>PUBLIC RELATIONS (Preconstruction)</t>
  </si>
  <si>
    <t>MOBILIZATION AND TRAFFIC CONTROL (95XX)</t>
  </si>
  <si>
    <t>CONSTRUCTION (95XX &amp; 95XX)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</si>
</sst>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00"/>
    <numFmt numFmtId="165" formatCode="0.0%"/>
    <numFmt numFmtId="166" formatCode="0.000"/>
    <numFmt numFmtId="167" formatCode="#,##0.000_);\(#,##0.000\)"/>
    <numFmt numFmtId="168" formatCode="0.000%"/>
  </numFmts>
  <fonts count="32" x14ac:knownFonts="1">
    <font>
      <sz val="11"/>
      <color theme="1"/>
      <name val="Calibri"/>
      <family val="2"/>
      <scheme val="minor"/>
    </font>
    <font>
      <b/>
      <sz val="11"/>
      <color theme="1"/>
      <name val="Calibri"/>
      <family val="2"/>
      <scheme val="minor"/>
    </font>
    <font>
      <sz val="10"/>
      <color theme="1"/>
      <name val="Tahoma"/>
      <family val="2"/>
    </font>
    <font>
      <sz val="10"/>
      <name val="Arial"/>
      <family val="2"/>
    </font>
    <font>
      <sz val="10"/>
      <name val="Calibri"/>
      <family val="2"/>
      <scheme val="minor"/>
    </font>
    <font>
      <sz val="12"/>
      <color indexed="8"/>
      <name val="Calibri"/>
      <family val="2"/>
      <scheme val="minor"/>
    </font>
    <font>
      <sz val="12"/>
      <name val="Calibri"/>
      <family val="2"/>
      <scheme val="minor"/>
    </font>
    <font>
      <b/>
      <sz val="12"/>
      <name val="Calibri"/>
      <family val="2"/>
      <scheme val="minor"/>
    </font>
    <font>
      <sz val="11"/>
      <name val="Calibri"/>
      <family val="2"/>
      <scheme val="minor"/>
    </font>
    <font>
      <b/>
      <sz val="14"/>
      <name val="Calibri"/>
      <family val="2"/>
      <scheme val="minor"/>
    </font>
    <font>
      <sz val="11"/>
      <color theme="1"/>
      <name val="Calibri"/>
      <family val="2"/>
      <scheme val="minor"/>
    </font>
    <font>
      <sz val="11"/>
      <color rgb="FFFF0000"/>
      <name val="Calibri"/>
      <family val="2"/>
      <scheme val="minor"/>
    </font>
    <font>
      <b/>
      <sz val="11"/>
      <name val="Calibri"/>
      <family val="2"/>
      <scheme val="minor"/>
    </font>
    <font>
      <b/>
      <sz val="11"/>
      <color rgb="FFFF0000"/>
      <name val="Calibri"/>
      <family val="2"/>
      <scheme val="minor"/>
    </font>
    <font>
      <sz val="14"/>
      <name val="Calibri"/>
      <family val="2"/>
      <scheme val="minor"/>
    </font>
    <font>
      <b/>
      <u/>
      <sz val="11"/>
      <name val="Calibri"/>
      <family val="2"/>
      <scheme val="minor"/>
    </font>
    <font>
      <sz val="14"/>
      <color theme="0"/>
      <name val="Calibri"/>
      <family val="2"/>
      <scheme val="minor"/>
    </font>
    <font>
      <b/>
      <i/>
      <sz val="12"/>
      <name val="Calibri"/>
      <family val="2"/>
      <scheme val="minor"/>
    </font>
    <font>
      <b/>
      <sz val="18"/>
      <color indexed="8"/>
      <name val="Calibri"/>
      <family val="2"/>
      <scheme val="minor"/>
    </font>
    <font>
      <sz val="12"/>
      <color theme="1"/>
      <name val="Calibri"/>
      <family val="2"/>
      <scheme val="minor"/>
    </font>
    <font>
      <u/>
      <sz val="11"/>
      <color theme="1"/>
      <name val="Calibri"/>
      <family val="2"/>
      <scheme val="minor"/>
    </font>
    <font>
      <sz val="12"/>
      <color theme="1"/>
      <name val="Tahoma"/>
      <family val="2"/>
    </font>
    <font>
      <b/>
      <u/>
      <sz val="16"/>
      <color theme="1"/>
      <name val="Calibri"/>
      <family val="2"/>
      <scheme val="minor"/>
    </font>
    <font>
      <sz val="18"/>
      <color theme="1"/>
      <name val="Calibri"/>
      <family val="2"/>
      <scheme val="minor"/>
    </font>
    <font>
      <b/>
      <sz val="14"/>
      <color theme="1"/>
      <name val="Calibri"/>
      <family val="2"/>
      <scheme val="minor"/>
    </font>
    <font>
      <sz val="9"/>
      <color indexed="81"/>
      <name val="Tahoma"/>
      <family val="2"/>
    </font>
    <font>
      <b/>
      <sz val="9"/>
      <color indexed="81"/>
      <name val="Tahoma"/>
      <family val="2"/>
    </font>
    <font>
      <b/>
      <u/>
      <sz val="11"/>
      <color theme="1"/>
      <name val="Calibri"/>
      <family val="2"/>
      <scheme val="minor"/>
    </font>
    <font>
      <sz val="14"/>
      <color theme="1"/>
      <name val="Calibri"/>
      <family val="2"/>
      <scheme val="minor"/>
    </font>
    <font>
      <b/>
      <u/>
      <sz val="18"/>
      <color theme="1"/>
      <name val="Calibri"/>
      <family val="2"/>
      <scheme val="minor"/>
    </font>
    <font>
      <sz val="8"/>
      <name val="Calibri"/>
      <family val="2"/>
      <scheme val="minor"/>
    </font>
    <font>
      <sz val="10"/>
      <color rgb="FFFF0000"/>
      <name val="Arial"/>
      <family val="2"/>
    </font>
  </fonts>
  <fills count="11">
    <fill>
      <patternFill patternType="none"/>
    </fill>
    <fill>
      <patternFill patternType="gray125"/>
    </fill>
    <fill>
      <patternFill patternType="solid">
        <fgColor theme="2" tint="-0.249977111117893"/>
        <bgColor indexed="64"/>
      </patternFill>
    </fill>
    <fill>
      <patternFill patternType="solid">
        <fgColor theme="2" tint="-0.249977111117893"/>
        <bgColor indexed="15"/>
      </patternFill>
    </fill>
    <fill>
      <patternFill patternType="solid">
        <fgColor theme="0"/>
        <bgColor indexed="64"/>
      </patternFill>
    </fill>
    <fill>
      <patternFill patternType="solid">
        <fgColor theme="6" tint="0.59999389629810485"/>
        <bgColor indexed="15"/>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1"/>
        <bgColor indexed="64"/>
      </patternFill>
    </fill>
    <fill>
      <patternFill patternType="solid">
        <fgColor rgb="FFFFFF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theme="0"/>
      </right>
      <top/>
      <bottom/>
      <diagonal/>
    </border>
    <border>
      <left style="thin">
        <color theme="0"/>
      </left>
      <right style="thin">
        <color theme="0"/>
      </right>
      <top/>
      <bottom/>
      <diagonal/>
    </border>
    <border>
      <left style="thin">
        <color theme="0"/>
      </left>
      <right/>
      <top/>
      <bottom/>
      <diagonal/>
    </border>
    <border>
      <left style="thin">
        <color theme="0"/>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theme="0"/>
      </right>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theme="0"/>
      </right>
      <top/>
      <bottom style="medium">
        <color indexed="64"/>
      </bottom>
      <diagonal/>
    </border>
    <border>
      <left/>
      <right style="thin">
        <color theme="0"/>
      </right>
      <top/>
      <bottom style="medium">
        <color indexed="64"/>
      </bottom>
      <diagonal/>
    </border>
    <border>
      <left style="thin">
        <color theme="0"/>
      </left>
      <right style="thin">
        <color theme="0"/>
      </right>
      <top/>
      <bottom style="medium">
        <color indexed="64"/>
      </bottom>
      <diagonal/>
    </border>
  </borders>
  <cellStyleXfs count="49">
    <xf numFmtId="0" fontId="0" fillId="0" borderId="0"/>
    <xf numFmtId="44" fontId="3" fillId="0" borderId="0" applyFont="0" applyFill="0" applyBorder="0" applyAlignment="0" applyProtection="0"/>
    <xf numFmtId="0" fontId="3" fillId="0" borderId="0"/>
    <xf numFmtId="0" fontId="2"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10" fillId="0" borderId="0" applyFont="0" applyFill="0" applyBorder="0" applyAlignment="0" applyProtection="0"/>
    <xf numFmtId="9" fontId="10" fillId="0" borderId="0" applyFont="0" applyFill="0" applyBorder="0" applyAlignment="0" applyProtection="0"/>
  </cellStyleXfs>
  <cellXfs count="461">
    <xf numFmtId="0" fontId="0" fillId="0" borderId="0" xfId="0"/>
    <xf numFmtId="10" fontId="8" fillId="0" borderId="1" xfId="48" applyNumberFormat="1" applyFont="1" applyFill="1" applyBorder="1" applyAlignment="1" applyProtection="1">
      <alignment horizontal="right"/>
    </xf>
    <xf numFmtId="0" fontId="8" fillId="0" borderId="1" xfId="2" applyFont="1" applyBorder="1" applyAlignment="1">
      <alignment horizontal="center"/>
    </xf>
    <xf numFmtId="0" fontId="8" fillId="0" borderId="1" xfId="2" applyFont="1" applyBorder="1"/>
    <xf numFmtId="0" fontId="8" fillId="0" borderId="1" xfId="40" applyFont="1" applyBorder="1" applyAlignment="1">
      <alignment horizontal="center"/>
    </xf>
    <xf numFmtId="0" fontId="8" fillId="0" borderId="1" xfId="40" applyFont="1" applyBorder="1"/>
    <xf numFmtId="0" fontId="8" fillId="0" borderId="1" xfId="36" applyFont="1" applyBorder="1" applyAlignment="1">
      <alignment horizontal="center"/>
    </xf>
    <xf numFmtId="0" fontId="8" fillId="0" borderId="1" xfId="23" applyFont="1" applyBorder="1" applyAlignment="1">
      <alignment horizontal="center"/>
    </xf>
    <xf numFmtId="0" fontId="8" fillId="0" borderId="1" xfId="23" applyFont="1" applyBorder="1"/>
    <xf numFmtId="0" fontId="8" fillId="0" borderId="1" xfId="22" applyFont="1" applyBorder="1"/>
    <xf numFmtId="0" fontId="8" fillId="0" borderId="1" xfId="22" applyFont="1" applyBorder="1" applyAlignment="1">
      <alignment horizontal="center"/>
    </xf>
    <xf numFmtId="0" fontId="8" fillId="0" borderId="1" xfId="33" applyFont="1" applyBorder="1"/>
    <xf numFmtId="2" fontId="7" fillId="3" borderId="8" xfId="9" applyNumberFormat="1" applyFont="1" applyFill="1" applyBorder="1" applyAlignment="1">
      <alignment horizontal="center" vertical="center" wrapText="1"/>
    </xf>
    <xf numFmtId="44" fontId="7" fillId="3" borderId="13" xfId="47" applyFont="1" applyFill="1" applyBorder="1" applyAlignment="1" applyProtection="1">
      <alignment horizontal="center" vertical="center" wrapText="1"/>
    </xf>
    <xf numFmtId="44" fontId="7" fillId="3" borderId="8" xfId="47" applyFont="1" applyFill="1" applyBorder="1" applyAlignment="1" applyProtection="1">
      <alignment horizontal="center" vertical="center" wrapText="1"/>
    </xf>
    <xf numFmtId="10" fontId="7" fillId="2" borderId="8" xfId="48" applyNumberFormat="1" applyFont="1" applyFill="1" applyBorder="1" applyAlignment="1" applyProtection="1">
      <alignment horizontal="center" vertical="center" wrapText="1"/>
    </xf>
    <xf numFmtId="0" fontId="7" fillId="2" borderId="9" xfId="9" applyFont="1" applyFill="1" applyBorder="1" applyAlignment="1">
      <alignment horizontal="center" vertical="center" wrapText="1"/>
    </xf>
    <xf numFmtId="0" fontId="7" fillId="3" borderId="9" xfId="9" applyFont="1" applyFill="1" applyBorder="1" applyAlignment="1">
      <alignment horizontal="center" vertical="center"/>
    </xf>
    <xf numFmtId="10" fontId="8" fillId="0" borderId="2" xfId="48" applyNumberFormat="1" applyFont="1" applyFill="1" applyBorder="1" applyAlignment="1" applyProtection="1">
      <alignment horizontal="right"/>
    </xf>
    <xf numFmtId="0" fontId="14" fillId="0" borderId="6" xfId="9" applyFont="1" applyBorder="1" applyAlignment="1">
      <alignment horizontal="center" vertical="center"/>
    </xf>
    <xf numFmtId="0" fontId="16" fillId="0" borderId="6" xfId="9" applyFont="1" applyBorder="1" applyAlignment="1">
      <alignment vertical="center"/>
    </xf>
    <xf numFmtId="0" fontId="8" fillId="0" borderId="2" xfId="2" applyFont="1" applyBorder="1" applyAlignment="1">
      <alignment horizontal="center"/>
    </xf>
    <xf numFmtId="0" fontId="8" fillId="0" borderId="2" xfId="2" applyFont="1" applyBorder="1"/>
    <xf numFmtId="0" fontId="8" fillId="0" borderId="1" xfId="2" applyFont="1" applyBorder="1" applyAlignment="1" applyProtection="1">
      <alignment horizontal="center"/>
      <protection locked="0"/>
    </xf>
    <xf numFmtId="0" fontId="8" fillId="0" borderId="2" xfId="12" applyFont="1" applyBorder="1" applyAlignment="1">
      <alignment horizontal="center"/>
    </xf>
    <xf numFmtId="0" fontId="8" fillId="0" borderId="2" xfId="12" applyFont="1" applyBorder="1"/>
    <xf numFmtId="0" fontId="8" fillId="0" borderId="10" xfId="31" applyFont="1" applyBorder="1" applyAlignment="1">
      <alignment horizontal="center"/>
    </xf>
    <xf numFmtId="0" fontId="8" fillId="0" borderId="1" xfId="31" applyFont="1" applyBorder="1" applyAlignment="1">
      <alignment horizontal="center"/>
    </xf>
    <xf numFmtId="0" fontId="8" fillId="0" borderId="1" xfId="31" applyFont="1" applyBorder="1"/>
    <xf numFmtId="0" fontId="8" fillId="0" borderId="1" xfId="21" applyFont="1" applyBorder="1" applyAlignment="1">
      <alignment horizontal="center"/>
    </xf>
    <xf numFmtId="0" fontId="8" fillId="0" borderId="1" xfId="21" applyFont="1" applyBorder="1"/>
    <xf numFmtId="0" fontId="8" fillId="0" borderId="1" xfId="25" applyFont="1" applyBorder="1" applyAlignment="1">
      <alignment horizontal="center"/>
    </xf>
    <xf numFmtId="0" fontId="8" fillId="0" borderId="1" xfId="32" applyFont="1" applyBorder="1" applyAlignment="1">
      <alignment horizontal="center"/>
    </xf>
    <xf numFmtId="0" fontId="8" fillId="0" borderId="1" xfId="32" applyFont="1" applyBorder="1"/>
    <xf numFmtId="0" fontId="8" fillId="0" borderId="1" xfId="39" applyFont="1" applyBorder="1" applyAlignment="1">
      <alignment horizontal="center"/>
    </xf>
    <xf numFmtId="0" fontId="8" fillId="0" borderId="1" xfId="39" applyFont="1" applyBorder="1"/>
    <xf numFmtId="0" fontId="8" fillId="0" borderId="1" xfId="36" applyFont="1" applyBorder="1"/>
    <xf numFmtId="0" fontId="8" fillId="0" borderId="1" xfId="42" applyFont="1" applyBorder="1" applyAlignment="1">
      <alignment horizontal="center"/>
    </xf>
    <xf numFmtId="0" fontId="8" fillId="0" borderId="1" xfId="38" applyFont="1" applyBorder="1"/>
    <xf numFmtId="0" fontId="8" fillId="0" borderId="1" xfId="35" applyFont="1" applyBorder="1"/>
    <xf numFmtId="0" fontId="17" fillId="2" borderId="8" xfId="9" applyFont="1" applyFill="1" applyBorder="1" applyAlignment="1">
      <alignment horizontal="center" vertical="center" wrapText="1"/>
    </xf>
    <xf numFmtId="0" fontId="17" fillId="2" borderId="9" xfId="9" applyFont="1" applyFill="1" applyBorder="1" applyAlignment="1">
      <alignment horizontal="center" vertical="center" wrapText="1"/>
    </xf>
    <xf numFmtId="44" fontId="7" fillId="5" borderId="8" xfId="47" applyFont="1" applyFill="1" applyBorder="1" applyAlignment="1" applyProtection="1">
      <alignment horizontal="center" vertical="center" wrapText="1"/>
    </xf>
    <xf numFmtId="2" fontId="7" fillId="5" borderId="8" xfId="9" applyNumberFormat="1" applyFont="1" applyFill="1" applyBorder="1" applyAlignment="1">
      <alignment horizontal="center" vertical="center" wrapText="1"/>
    </xf>
    <xf numFmtId="0" fontId="7" fillId="6" borderId="8" xfId="9" applyFont="1" applyFill="1" applyBorder="1" applyAlignment="1">
      <alignment horizontal="center" vertical="center" wrapText="1"/>
    </xf>
    <xf numFmtId="14" fontId="19" fillId="0" borderId="19" xfId="47" applyNumberFormat="1" applyFont="1" applyBorder="1" applyProtection="1">
      <protection locked="0"/>
    </xf>
    <xf numFmtId="2" fontId="8" fillId="0" borderId="1" xfId="2" applyNumberFormat="1" applyFont="1" applyBorder="1" applyAlignment="1">
      <alignment horizontal="right"/>
    </xf>
    <xf numFmtId="2" fontId="8" fillId="0" borderId="2" xfId="2" applyNumberFormat="1" applyFont="1" applyBorder="1" applyAlignment="1">
      <alignment horizontal="right"/>
    </xf>
    <xf numFmtId="0" fontId="8" fillId="0" borderId="1" xfId="0" applyFont="1" applyBorder="1"/>
    <xf numFmtId="0" fontId="8" fillId="0" borderId="0" xfId="0" applyFont="1"/>
    <xf numFmtId="2" fontId="8" fillId="0" borderId="1" xfId="9" applyNumberFormat="1" applyFont="1" applyBorder="1" applyAlignment="1">
      <alignment horizontal="right"/>
    </xf>
    <xf numFmtId="2" fontId="6" fillId="0" borderId="1" xfId="9" applyNumberFormat="1" applyFont="1" applyBorder="1" applyAlignment="1">
      <alignment horizontal="right"/>
    </xf>
    <xf numFmtId="0" fontId="4" fillId="0" borderId="0" xfId="0" applyFont="1" applyAlignment="1">
      <alignment vertical="top"/>
    </xf>
    <xf numFmtId="0" fontId="8" fillId="0" borderId="10" xfId="2" applyFont="1" applyBorder="1" applyAlignment="1">
      <alignment horizontal="center"/>
    </xf>
    <xf numFmtId="0" fontId="8" fillId="0" borderId="16" xfId="2" applyFont="1" applyBorder="1" applyAlignment="1">
      <alignment horizontal="center"/>
    </xf>
    <xf numFmtId="0" fontId="8" fillId="0" borderId="16" xfId="12" applyFont="1" applyBorder="1" applyAlignment="1">
      <alignment horizontal="center"/>
    </xf>
    <xf numFmtId="0" fontId="8" fillId="0" borderId="10" xfId="11" applyFont="1" applyBorder="1" applyAlignment="1">
      <alignment horizontal="center"/>
    </xf>
    <xf numFmtId="0" fontId="8" fillId="0" borderId="10" xfId="33" applyFont="1" applyBorder="1" applyAlignment="1">
      <alignment horizontal="center"/>
    </xf>
    <xf numFmtId="0" fontId="8" fillId="0" borderId="10" xfId="23" applyFont="1" applyBorder="1" applyAlignment="1">
      <alignment horizontal="center"/>
    </xf>
    <xf numFmtId="0" fontId="8" fillId="0" borderId="10" xfId="9" applyFont="1" applyBorder="1" applyAlignment="1">
      <alignment horizontal="center" vertical="center" wrapText="1"/>
    </xf>
    <xf numFmtId="0" fontId="8" fillId="0" borderId="10" xfId="21" applyFont="1" applyBorder="1" applyAlignment="1">
      <alignment horizontal="center"/>
    </xf>
    <xf numFmtId="0" fontId="8" fillId="0" borderId="10" xfId="22" applyFont="1" applyBorder="1" applyAlignment="1">
      <alignment horizontal="center"/>
    </xf>
    <xf numFmtId="0" fontId="8" fillId="0" borderId="10" xfId="25" applyFont="1" applyBorder="1" applyAlignment="1">
      <alignment horizontal="center"/>
    </xf>
    <xf numFmtId="0" fontId="8" fillId="0" borderId="10" xfId="40" applyFont="1" applyBorder="1" applyAlignment="1">
      <alignment horizontal="center"/>
    </xf>
    <xf numFmtId="0" fontId="8" fillId="0" borderId="10" xfId="32" applyFont="1" applyBorder="1" applyAlignment="1">
      <alignment horizontal="center"/>
    </xf>
    <xf numFmtId="0" fontId="8" fillId="0" borderId="10" xfId="39" applyFont="1" applyBorder="1" applyAlignment="1">
      <alignment horizontal="center"/>
    </xf>
    <xf numFmtId="0" fontId="8" fillId="0" borderId="10" xfId="36" applyFont="1" applyBorder="1" applyAlignment="1">
      <alignment horizontal="center"/>
    </xf>
    <xf numFmtId="0" fontId="8" fillId="0" borderId="10" xfId="42" applyFont="1" applyBorder="1" applyAlignment="1">
      <alignment horizontal="center"/>
    </xf>
    <xf numFmtId="0" fontId="8" fillId="0" borderId="10" xfId="38" applyFont="1" applyBorder="1" applyAlignment="1">
      <alignment horizontal="center"/>
    </xf>
    <xf numFmtId="0" fontId="8" fillId="0" borderId="10" xfId="35" applyFont="1" applyBorder="1" applyAlignment="1">
      <alignment horizontal="center"/>
    </xf>
    <xf numFmtId="0" fontId="8" fillId="0" borderId="0" xfId="0" applyFont="1" applyAlignment="1">
      <alignment horizontal="center"/>
    </xf>
    <xf numFmtId="165" fontId="8" fillId="0" borderId="0" xfId="48" applyNumberFormat="1" applyFont="1" applyFill="1" applyAlignment="1" applyProtection="1">
      <alignment horizontal="center"/>
    </xf>
    <xf numFmtId="10" fontId="0" fillId="0" borderId="0" xfId="48" applyNumberFormat="1" applyFont="1" applyBorder="1" applyAlignment="1" applyProtection="1">
      <alignment horizontal="right"/>
    </xf>
    <xf numFmtId="44" fontId="8" fillId="0" borderId="1" xfId="47" applyFont="1" applyFill="1" applyBorder="1" applyAlignment="1" applyProtection="1">
      <alignment horizontal="left"/>
    </xf>
    <xf numFmtId="44" fontId="8" fillId="0" borderId="2" xfId="47" applyFont="1" applyFill="1" applyBorder="1" applyAlignment="1" applyProtection="1">
      <alignment horizontal="left"/>
    </xf>
    <xf numFmtId="44" fontId="8" fillId="0" borderId="4" xfId="47" applyFont="1" applyFill="1" applyBorder="1" applyAlignment="1" applyProtection="1">
      <alignment horizontal="left"/>
    </xf>
    <xf numFmtId="44" fontId="8" fillId="0" borderId="12" xfId="47" applyFont="1" applyFill="1" applyBorder="1" applyAlignment="1" applyProtection="1">
      <alignment horizontal="left"/>
    </xf>
    <xf numFmtId="44" fontId="8" fillId="0" borderId="18" xfId="47" applyFont="1" applyFill="1" applyBorder="1" applyAlignment="1" applyProtection="1">
      <alignment horizontal="left"/>
    </xf>
    <xf numFmtId="44" fontId="21" fillId="0" borderId="0" xfId="47" applyFont="1" applyBorder="1" applyAlignment="1" applyProtection="1"/>
    <xf numFmtId="2" fontId="5" fillId="0" borderId="0" xfId="9" applyNumberFormat="1" applyFont="1" applyAlignment="1">
      <alignment horizontal="left" vertical="center"/>
    </xf>
    <xf numFmtId="0" fontId="6" fillId="0" borderId="0" xfId="9" applyFont="1" applyAlignment="1">
      <alignment vertical="center"/>
    </xf>
    <xf numFmtId="0" fontId="5" fillId="0" borderId="0" xfId="9" applyFont="1" applyAlignment="1">
      <alignment vertical="center"/>
    </xf>
    <xf numFmtId="0" fontId="5" fillId="4" borderId="0" xfId="9" applyFont="1" applyFill="1" applyAlignment="1">
      <alignment vertical="center"/>
    </xf>
    <xf numFmtId="0" fontId="14" fillId="0" borderId="5" xfId="9" applyFont="1" applyBorder="1" applyAlignment="1">
      <alignment vertical="center"/>
    </xf>
    <xf numFmtId="49" fontId="8" fillId="0" borderId="0" xfId="0" applyNumberFormat="1" applyFont="1" applyAlignment="1">
      <alignment horizontal="center"/>
    </xf>
    <xf numFmtId="0" fontId="12" fillId="0" borderId="0" xfId="0" applyFont="1"/>
    <xf numFmtId="44" fontId="0" fillId="0" borderId="0" xfId="47" applyFont="1" applyBorder="1" applyProtection="1"/>
    <xf numFmtId="2" fontId="0" fillId="0" borderId="0" xfId="0" applyNumberFormat="1"/>
    <xf numFmtId="10" fontId="1" fillId="0" borderId="0" xfId="48" applyNumberFormat="1" applyFont="1" applyBorder="1" applyProtection="1"/>
    <xf numFmtId="0" fontId="1" fillId="0" borderId="0" xfId="0" applyFont="1" applyAlignment="1">
      <alignment horizontal="center"/>
    </xf>
    <xf numFmtId="44" fontId="0" fillId="0" borderId="0" xfId="47" applyFont="1" applyBorder="1" applyAlignment="1" applyProtection="1">
      <alignment horizontal="right"/>
    </xf>
    <xf numFmtId="44" fontId="0" fillId="0" borderId="0" xfId="47" applyFont="1" applyProtection="1"/>
    <xf numFmtId="0" fontId="0" fillId="0" borderId="0" xfId="0" applyAlignment="1">
      <alignment horizontal="center"/>
    </xf>
    <xf numFmtId="0" fontId="9" fillId="0" borderId="0" xfId="0" applyFont="1"/>
    <xf numFmtId="10" fontId="0" fillId="0" borderId="0" xfId="48" applyNumberFormat="1" applyFont="1" applyBorder="1" applyProtection="1"/>
    <xf numFmtId="2" fontId="19" fillId="0" borderId="0" xfId="0" applyNumberFormat="1" applyFont="1"/>
    <xf numFmtId="14" fontId="10" fillId="0" borderId="0" xfId="48" applyNumberFormat="1" applyFont="1" applyBorder="1" applyAlignment="1" applyProtection="1">
      <alignment horizontal="left"/>
    </xf>
    <xf numFmtId="0" fontId="10" fillId="0" borderId="0" xfId="0" applyFont="1"/>
    <xf numFmtId="2" fontId="10" fillId="0" borderId="0" xfId="0" applyNumberFormat="1" applyFont="1"/>
    <xf numFmtId="10" fontId="10" fillId="0" borderId="0" xfId="48" applyNumberFormat="1" applyFont="1" applyProtection="1"/>
    <xf numFmtId="44" fontId="10" fillId="0" borderId="0" xfId="47" applyFont="1" applyProtection="1"/>
    <xf numFmtId="10" fontId="0" fillId="0" borderId="0" xfId="48" applyNumberFormat="1" applyFont="1" applyProtection="1"/>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xf>
    <xf numFmtId="0" fontId="8" fillId="4" borderId="1" xfId="40" applyFont="1" applyFill="1" applyBorder="1"/>
    <xf numFmtId="0" fontId="8" fillId="8" borderId="1" xfId="22" applyFont="1" applyFill="1" applyBorder="1"/>
    <xf numFmtId="0" fontId="8" fillId="8" borderId="1" xfId="25" applyFont="1" applyFill="1" applyBorder="1"/>
    <xf numFmtId="0" fontId="8" fillId="8" borderId="1" xfId="21" applyFont="1" applyFill="1" applyBorder="1"/>
    <xf numFmtId="0" fontId="8" fillId="8" borderId="1" xfId="40" applyFont="1" applyFill="1" applyBorder="1"/>
    <xf numFmtId="0" fontId="8" fillId="8" borderId="1" xfId="33" applyFont="1" applyFill="1" applyBorder="1"/>
    <xf numFmtId="0" fontId="8" fillId="8" borderId="1" xfId="31" applyFont="1" applyFill="1" applyBorder="1"/>
    <xf numFmtId="0" fontId="8" fillId="8" borderId="1" xfId="42" applyFont="1" applyFill="1" applyBorder="1"/>
    <xf numFmtId="0" fontId="8" fillId="8" borderId="1" xfId="36" applyFont="1" applyFill="1" applyBorder="1"/>
    <xf numFmtId="0" fontId="7" fillId="2" borderId="6" xfId="9" applyFont="1" applyFill="1" applyBorder="1" applyAlignment="1">
      <alignment horizontal="center" vertical="center"/>
    </xf>
    <xf numFmtId="0" fontId="8" fillId="0" borderId="0" xfId="0" applyFont="1" applyAlignment="1">
      <alignment horizontal="left"/>
    </xf>
    <xf numFmtId="0" fontId="8" fillId="0" borderId="0" xfId="2" applyFont="1" applyAlignment="1">
      <alignment horizontal="center"/>
    </xf>
    <xf numFmtId="164" fontId="8" fillId="0" borderId="0" xfId="2" applyNumberFormat="1" applyFont="1" applyAlignment="1">
      <alignment horizontal="left"/>
    </xf>
    <xf numFmtId="164" fontId="8" fillId="0" borderId="0" xfId="2" applyNumberFormat="1" applyFont="1" applyAlignment="1">
      <alignment horizontal="right"/>
    </xf>
    <xf numFmtId="0" fontId="11" fillId="0" borderId="0" xfId="0" applyFont="1"/>
    <xf numFmtId="2" fontId="8" fillId="0" borderId="1" xfId="47" applyNumberFormat="1" applyFont="1" applyFill="1" applyBorder="1" applyAlignment="1" applyProtection="1">
      <alignment horizontal="right"/>
    </xf>
    <xf numFmtId="0" fontId="12" fillId="0" borderId="0" xfId="2" applyFont="1" applyAlignment="1">
      <alignment horizontal="center"/>
    </xf>
    <xf numFmtId="164" fontId="12" fillId="0" borderId="0" xfId="2" applyNumberFormat="1" applyFont="1" applyAlignment="1">
      <alignment horizontal="left"/>
    </xf>
    <xf numFmtId="164" fontId="12" fillId="0" borderId="0" xfId="2" applyNumberFormat="1" applyFont="1" applyAlignment="1">
      <alignment horizontal="right"/>
    </xf>
    <xf numFmtId="2" fontId="8" fillId="0" borderId="2" xfId="47" applyNumberFormat="1" applyFont="1" applyFill="1" applyBorder="1" applyAlignment="1" applyProtection="1">
      <alignment horizontal="right"/>
    </xf>
    <xf numFmtId="0" fontId="13" fillId="0" borderId="0" xfId="0" applyFont="1"/>
    <xf numFmtId="0" fontId="5" fillId="0" borderId="0" xfId="9" applyFont="1" applyAlignment="1" applyProtection="1">
      <alignment horizontal="left" vertical="center"/>
      <protection locked="0"/>
    </xf>
    <xf numFmtId="2" fontId="5" fillId="0" borderId="0" xfId="9" applyNumberFormat="1" applyFont="1" applyAlignment="1" applyProtection="1">
      <alignment vertical="center"/>
      <protection locked="0"/>
    </xf>
    <xf numFmtId="2" fontId="5" fillId="0" borderId="0" xfId="9" applyNumberFormat="1" applyFont="1" applyAlignment="1" applyProtection="1">
      <alignment horizontal="right" vertical="center"/>
      <protection locked="0"/>
    </xf>
    <xf numFmtId="44" fontId="19" fillId="0" borderId="0" xfId="47" applyFont="1" applyAlignment="1" applyProtection="1">
      <alignment horizontal="right"/>
      <protection locked="0"/>
    </xf>
    <xf numFmtId="44" fontId="21" fillId="0" borderId="0" xfId="47" applyFont="1" applyBorder="1" applyAlignment="1" applyProtection="1">
      <protection locked="0"/>
    </xf>
    <xf numFmtId="10" fontId="5" fillId="0" borderId="0" xfId="48" applyNumberFormat="1" applyFont="1" applyBorder="1" applyAlignment="1" applyProtection="1">
      <alignment vertical="center"/>
      <protection locked="0"/>
    </xf>
    <xf numFmtId="0" fontId="8" fillId="0" borderId="18" xfId="2" applyFont="1" applyBorder="1" applyAlignment="1">
      <alignment horizontal="center"/>
    </xf>
    <xf numFmtId="0" fontId="8" fillId="0" borderId="19" xfId="0" applyFont="1" applyBorder="1" applyAlignment="1">
      <alignment horizontal="left"/>
    </xf>
    <xf numFmtId="10" fontId="20" fillId="0" borderId="19" xfId="48" applyNumberFormat="1" applyFont="1" applyBorder="1" applyAlignment="1" applyProtection="1">
      <alignment horizontal="left"/>
    </xf>
    <xf numFmtId="44" fontId="21" fillId="0" borderId="0" xfId="47" applyFont="1"/>
    <xf numFmtId="44" fontId="7" fillId="5" borderId="8" xfId="47" applyFont="1" applyFill="1" applyBorder="1" applyAlignment="1">
      <alignment horizontal="center" vertical="center" wrapText="1"/>
    </xf>
    <xf numFmtId="44" fontId="7" fillId="3" borderId="8" xfId="47" applyFont="1" applyFill="1" applyBorder="1" applyAlignment="1">
      <alignment horizontal="center" vertical="center" wrapText="1"/>
    </xf>
    <xf numFmtId="10" fontId="7" fillId="2" borderId="8" xfId="48" applyNumberFormat="1" applyFont="1" applyFill="1" applyBorder="1" applyAlignment="1">
      <alignment horizontal="center" vertical="center" wrapText="1"/>
    </xf>
    <xf numFmtId="44" fontId="7" fillId="3" borderId="13" xfId="47" applyFont="1" applyFill="1" applyBorder="1" applyAlignment="1">
      <alignment horizontal="center" vertical="center" wrapText="1"/>
    </xf>
    <xf numFmtId="0" fontId="8" fillId="0" borderId="16" xfId="10" applyFont="1" applyBorder="1" applyAlignment="1">
      <alignment horizontal="center"/>
    </xf>
    <xf numFmtId="0" fontId="8" fillId="0" borderId="2" xfId="10" applyFont="1" applyBorder="1"/>
    <xf numFmtId="2" fontId="8" fillId="0" borderId="2" xfId="2" applyNumberFormat="1" applyFont="1" applyBorder="1" applyAlignment="1" applyProtection="1">
      <alignment horizontal="right"/>
      <protection locked="0"/>
    </xf>
    <xf numFmtId="10" fontId="8" fillId="0" borderId="2" xfId="48" applyNumberFormat="1" applyFont="1" applyBorder="1" applyAlignment="1">
      <alignment horizontal="right"/>
    </xf>
    <xf numFmtId="44" fontId="8" fillId="0" borderId="1" xfId="47" applyFont="1" applyBorder="1" applyAlignment="1" applyProtection="1">
      <alignment horizontal="left"/>
      <protection locked="0"/>
    </xf>
    <xf numFmtId="44" fontId="8" fillId="0" borderId="1" xfId="47" applyFont="1" applyBorder="1" applyAlignment="1">
      <alignment horizontal="left"/>
    </xf>
    <xf numFmtId="2" fontId="8" fillId="0" borderId="1" xfId="47" applyNumberFormat="1" applyFont="1" applyBorder="1" applyAlignment="1" applyProtection="1">
      <alignment horizontal="right"/>
      <protection locked="0"/>
    </xf>
    <xf numFmtId="2" fontId="8" fillId="0" borderId="1" xfId="2" applyNumberFormat="1" applyFont="1" applyBorder="1" applyAlignment="1" applyProtection="1">
      <alignment horizontal="right"/>
      <protection locked="0"/>
    </xf>
    <xf numFmtId="10" fontId="8" fillId="0" borderId="1" xfId="48" applyNumberFormat="1" applyFont="1" applyBorder="1" applyAlignment="1">
      <alignment horizontal="right"/>
    </xf>
    <xf numFmtId="44" fontId="8" fillId="0" borderId="12" xfId="47" applyFont="1" applyBorder="1" applyAlignment="1">
      <alignment horizontal="left"/>
    </xf>
    <xf numFmtId="0" fontId="8" fillId="0" borderId="10" xfId="12" applyFont="1" applyBorder="1" applyAlignment="1">
      <alignment horizontal="center"/>
    </xf>
    <xf numFmtId="0" fontId="8" fillId="0" borderId="1" xfId="12" applyFont="1" applyBorder="1"/>
    <xf numFmtId="0" fontId="8" fillId="0" borderId="10" xfId="12" applyFont="1" applyBorder="1" applyAlignment="1">
      <alignment horizontal="center" vertical="center"/>
    </xf>
    <xf numFmtId="0" fontId="8" fillId="0" borderId="1" xfId="12" applyFont="1" applyBorder="1" applyAlignment="1">
      <alignment vertical="center"/>
    </xf>
    <xf numFmtId="0" fontId="8" fillId="0" borderId="1" xfId="2" applyFont="1" applyBorder="1" applyAlignment="1">
      <alignment horizontal="center" vertical="center"/>
    </xf>
    <xf numFmtId="44" fontId="8" fillId="0" borderId="1" xfId="47" applyFont="1" applyBorder="1" applyAlignment="1" applyProtection="1">
      <alignment horizontal="left" vertical="center"/>
      <protection locked="0"/>
    </xf>
    <xf numFmtId="44" fontId="8" fillId="0" borderId="1" xfId="47" applyFont="1" applyBorder="1" applyAlignment="1">
      <alignment horizontal="left" vertical="center"/>
    </xf>
    <xf numFmtId="10" fontId="8" fillId="0" borderId="1" xfId="48" applyNumberFormat="1" applyFont="1" applyBorder="1" applyAlignment="1">
      <alignment horizontal="right" vertical="center"/>
    </xf>
    <xf numFmtId="0" fontId="8" fillId="0" borderId="10" xfId="2" applyFont="1" applyBorder="1" applyAlignment="1">
      <alignment horizontal="center" vertical="center"/>
    </xf>
    <xf numFmtId="0" fontId="8" fillId="0" borderId="1" xfId="2" applyFont="1" applyBorder="1" applyAlignment="1">
      <alignment vertical="center"/>
    </xf>
    <xf numFmtId="0" fontId="8" fillId="0" borderId="10" xfId="0" applyFont="1" applyBorder="1" applyAlignment="1">
      <alignment horizontal="center" vertical="center"/>
    </xf>
    <xf numFmtId="0" fontId="8" fillId="0" borderId="1" xfId="0" applyFont="1" applyBorder="1" applyAlignment="1">
      <alignment horizontal="left" vertical="center"/>
    </xf>
    <xf numFmtId="44" fontId="0" fillId="0" borderId="0" xfId="47" applyFont="1"/>
    <xf numFmtId="10" fontId="1" fillId="0" borderId="0" xfId="48" applyNumberFormat="1" applyFont="1"/>
    <xf numFmtId="10" fontId="0" fillId="0" borderId="0" xfId="48" applyNumberFormat="1" applyFont="1" applyAlignment="1">
      <alignment horizontal="right"/>
    </xf>
    <xf numFmtId="44" fontId="0" fillId="0" borderId="0" xfId="47" applyFont="1" applyAlignment="1">
      <alignment horizontal="right"/>
    </xf>
    <xf numFmtId="0" fontId="15" fillId="0" borderId="0" xfId="0" applyFont="1"/>
    <xf numFmtId="10" fontId="0" fillId="0" borderId="0" xfId="48" applyNumberFormat="1" applyFont="1"/>
    <xf numFmtId="14" fontId="10" fillId="0" borderId="0" xfId="48" applyNumberFormat="1" applyAlignment="1">
      <alignment horizontal="left"/>
    </xf>
    <xf numFmtId="10" fontId="10" fillId="0" borderId="0" xfId="48" applyNumberFormat="1"/>
    <xf numFmtId="44" fontId="10" fillId="0" borderId="0" xfId="47"/>
    <xf numFmtId="0" fontId="8" fillId="0" borderId="2" xfId="2" applyFont="1" applyBorder="1" applyAlignment="1" applyProtection="1">
      <alignment horizontal="center"/>
      <protection locked="0"/>
    </xf>
    <xf numFmtId="0" fontId="8" fillId="0" borderId="1" xfId="0" applyFont="1" applyBorder="1" applyAlignment="1" applyProtection="1">
      <alignment horizontal="center"/>
      <protection locked="0"/>
    </xf>
    <xf numFmtId="0" fontId="8" fillId="0" borderId="2" xfId="12" applyFont="1" applyBorder="1" applyAlignment="1" applyProtection="1">
      <alignment horizontal="center"/>
      <protection locked="0"/>
    </xf>
    <xf numFmtId="0" fontId="8" fillId="0" borderId="1" xfId="33" applyFont="1" applyBorder="1" applyAlignment="1" applyProtection="1">
      <alignment horizontal="center"/>
      <protection locked="0"/>
    </xf>
    <xf numFmtId="0" fontId="8" fillId="0" borderId="1" xfId="23" applyFont="1" applyBorder="1" applyAlignment="1" applyProtection="1">
      <alignment horizontal="center"/>
      <protection locked="0"/>
    </xf>
    <xf numFmtId="0" fontId="4" fillId="0" borderId="1" xfId="9" applyFont="1" applyBorder="1" applyAlignment="1" applyProtection="1">
      <alignment horizontal="center" vertical="center"/>
      <protection locked="0"/>
    </xf>
    <xf numFmtId="0" fontId="8" fillId="0" borderId="1" xfId="22" applyFont="1" applyBorder="1" applyAlignment="1" applyProtection="1">
      <alignment horizontal="center"/>
      <protection locked="0"/>
    </xf>
    <xf numFmtId="0" fontId="8" fillId="0" borderId="1" xfId="21" applyFont="1" applyBorder="1" applyAlignment="1" applyProtection="1">
      <alignment horizontal="center"/>
      <protection locked="0"/>
    </xf>
    <xf numFmtId="0" fontId="8" fillId="0" borderId="1" xfId="40" applyFont="1" applyBorder="1" applyAlignment="1" applyProtection="1">
      <alignment horizontal="center"/>
      <protection locked="0"/>
    </xf>
    <xf numFmtId="0" fontId="8" fillId="0" borderId="1" xfId="31" applyFont="1" applyBorder="1" applyAlignment="1" applyProtection="1">
      <alignment horizontal="center"/>
      <protection locked="0"/>
    </xf>
    <xf numFmtId="0" fontId="8" fillId="0" borderId="1" xfId="32" applyFont="1" applyBorder="1" applyAlignment="1" applyProtection="1">
      <alignment horizontal="center"/>
      <protection locked="0"/>
    </xf>
    <xf numFmtId="0" fontId="8" fillId="0" borderId="1" xfId="39" applyFont="1" applyBorder="1" applyAlignment="1" applyProtection="1">
      <alignment horizontal="center"/>
      <protection locked="0"/>
    </xf>
    <xf numFmtId="0" fontId="8" fillId="0" borderId="1" xfId="36" applyFont="1" applyBorder="1" applyAlignment="1" applyProtection="1">
      <alignment horizontal="center"/>
      <protection locked="0"/>
    </xf>
    <xf numFmtId="0" fontId="8" fillId="0" borderId="1" xfId="42" applyFont="1" applyBorder="1" applyAlignment="1" applyProtection="1">
      <alignment horizontal="center"/>
      <protection locked="0"/>
    </xf>
    <xf numFmtId="0" fontId="8" fillId="0" borderId="1" xfId="38" applyFont="1" applyBorder="1" applyAlignment="1" applyProtection="1">
      <alignment horizontal="center"/>
      <protection locked="0"/>
    </xf>
    <xf numFmtId="0" fontId="8" fillId="0" borderId="1" xfId="35" applyFont="1" applyBorder="1" applyAlignment="1" applyProtection="1">
      <alignment horizontal="center"/>
      <protection locked="0"/>
    </xf>
    <xf numFmtId="0" fontId="8" fillId="0" borderId="1" xfId="12" applyFont="1" applyBorder="1" applyAlignment="1" applyProtection="1">
      <alignment horizontal="center"/>
      <protection locked="0"/>
    </xf>
    <xf numFmtId="0" fontId="8" fillId="0" borderId="1" xfId="12" applyFont="1" applyBorder="1" applyAlignment="1" applyProtection="1">
      <alignment horizontal="center" vertical="center"/>
      <protection locked="0"/>
    </xf>
    <xf numFmtId="0" fontId="8" fillId="0" borderId="1" xfId="2"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22" fillId="0" borderId="0" xfId="0" applyFont="1"/>
    <xf numFmtId="0" fontId="8" fillId="0" borderId="19" xfId="0" applyFont="1" applyBorder="1" applyAlignment="1" applyProtection="1">
      <alignment horizontal="left"/>
      <protection locked="0"/>
    </xf>
    <xf numFmtId="10" fontId="20" fillId="0" borderId="19" xfId="48" applyNumberFormat="1" applyFont="1" applyBorder="1" applyAlignment="1" applyProtection="1">
      <alignment horizontal="left"/>
      <protection locked="0"/>
    </xf>
    <xf numFmtId="0" fontId="8" fillId="0" borderId="15" xfId="0" applyFont="1" applyBorder="1" applyAlignment="1">
      <alignment horizontal="center"/>
    </xf>
    <xf numFmtId="0" fontId="8" fillId="7" borderId="6" xfId="0" applyFont="1" applyFill="1" applyBorder="1" applyAlignment="1">
      <alignment horizontal="center"/>
    </xf>
    <xf numFmtId="0" fontId="12" fillId="7" borderId="6" xfId="0" applyFont="1" applyFill="1" applyBorder="1" applyAlignment="1">
      <alignment horizontal="center"/>
    </xf>
    <xf numFmtId="44" fontId="12" fillId="7" borderId="21" xfId="0" applyNumberFormat="1" applyFont="1" applyFill="1" applyBorder="1" applyAlignment="1">
      <alignment horizontal="right" vertical="center"/>
    </xf>
    <xf numFmtId="2" fontId="12" fillId="7" borderId="21" xfId="0" applyNumberFormat="1" applyFont="1" applyFill="1" applyBorder="1" applyAlignment="1">
      <alignment horizontal="right" vertical="center"/>
    </xf>
    <xf numFmtId="0" fontId="12" fillId="0" borderId="0" xfId="0" applyFont="1" applyAlignment="1">
      <alignment horizontal="center"/>
    </xf>
    <xf numFmtId="2" fontId="8" fillId="0" borderId="18" xfId="2" applyNumberFormat="1" applyFont="1" applyBorder="1" applyAlignment="1">
      <alignment horizontal="right"/>
    </xf>
    <xf numFmtId="44" fontId="12" fillId="0" borderId="21" xfId="47" applyFont="1" applyFill="1" applyBorder="1" applyAlignment="1" applyProtection="1">
      <alignment horizontal="left"/>
    </xf>
    <xf numFmtId="44" fontId="12" fillId="0" borderId="22" xfId="47" applyFont="1" applyFill="1" applyBorder="1" applyAlignment="1" applyProtection="1">
      <alignment horizontal="left"/>
    </xf>
    <xf numFmtId="0" fontId="8" fillId="0" borderId="17" xfId="2" applyFont="1" applyBorder="1" applyAlignment="1">
      <alignment horizontal="center"/>
    </xf>
    <xf numFmtId="2" fontId="8" fillId="0" borderId="18" xfId="47" applyNumberFormat="1" applyFont="1" applyFill="1" applyBorder="1" applyAlignment="1" applyProtection="1">
      <alignment horizontal="right"/>
    </xf>
    <xf numFmtId="0" fontId="14" fillId="0" borderId="5" xfId="9" applyFont="1" applyBorder="1" applyAlignment="1">
      <alignment horizontal="center" vertical="center"/>
    </xf>
    <xf numFmtId="44" fontId="1" fillId="0" borderId="21" xfId="47" applyFont="1" applyBorder="1" applyAlignment="1" applyProtection="1">
      <alignment horizontal="left"/>
    </xf>
    <xf numFmtId="44" fontId="0" fillId="7" borderId="21" xfId="47" applyFont="1" applyFill="1" applyBorder="1" applyProtection="1"/>
    <xf numFmtId="2" fontId="0" fillId="7" borderId="21" xfId="0" applyNumberFormat="1" applyFill="1" applyBorder="1"/>
    <xf numFmtId="44" fontId="1" fillId="0" borderId="22" xfId="47" applyFont="1" applyBorder="1" applyAlignment="1" applyProtection="1">
      <alignment horizontal="left"/>
    </xf>
    <xf numFmtId="0" fontId="24" fillId="0" borderId="20" xfId="0" applyFont="1" applyBorder="1" applyAlignment="1">
      <alignment horizontal="right"/>
    </xf>
    <xf numFmtId="44" fontId="1" fillId="0" borderId="22" xfId="47" applyFont="1" applyBorder="1" applyAlignment="1">
      <alignment horizontal="left"/>
    </xf>
    <xf numFmtId="44" fontId="0" fillId="7" borderId="21" xfId="47" applyFont="1" applyFill="1" applyBorder="1"/>
    <xf numFmtId="10" fontId="0" fillId="7" borderId="2" xfId="48" applyNumberFormat="1" applyFont="1" applyFill="1" applyBorder="1" applyAlignment="1">
      <alignment horizontal="right"/>
    </xf>
    <xf numFmtId="10" fontId="0" fillId="7" borderId="3" xfId="48" applyNumberFormat="1" applyFont="1" applyFill="1" applyBorder="1" applyAlignment="1">
      <alignment horizontal="right"/>
    </xf>
    <xf numFmtId="10" fontId="0" fillId="0" borderId="0" xfId="48" applyNumberFormat="1" applyFont="1" applyProtection="1">
      <protection locked="0"/>
    </xf>
    <xf numFmtId="0" fontId="5" fillId="0" borderId="0" xfId="9" applyFont="1" applyAlignment="1">
      <alignment horizontal="right" vertical="center"/>
    </xf>
    <xf numFmtId="0" fontId="5" fillId="0" borderId="0" xfId="9" applyFont="1" applyAlignment="1" applyProtection="1">
      <alignment vertical="center"/>
      <protection locked="0"/>
    </xf>
    <xf numFmtId="0" fontId="5" fillId="0" borderId="0" xfId="9" applyFont="1" applyAlignment="1">
      <alignment horizontal="left" vertical="center"/>
    </xf>
    <xf numFmtId="2" fontId="5" fillId="0" borderId="0" xfId="9" applyNumberFormat="1" applyFont="1" applyAlignment="1">
      <alignment vertical="center"/>
    </xf>
    <xf numFmtId="2" fontId="5" fillId="0" borderId="0" xfId="9" applyNumberFormat="1" applyFont="1" applyAlignment="1">
      <alignment horizontal="right" vertical="center"/>
    </xf>
    <xf numFmtId="44" fontId="19" fillId="0" borderId="0" xfId="47" applyFont="1" applyBorder="1" applyAlignment="1">
      <alignment horizontal="right"/>
    </xf>
    <xf numFmtId="44" fontId="21" fillId="0" borderId="0" xfId="47" applyFont="1" applyBorder="1"/>
    <xf numFmtId="10" fontId="5" fillId="0" borderId="0" xfId="48" applyNumberFormat="1" applyFont="1" applyBorder="1" applyAlignment="1">
      <alignment vertical="center"/>
    </xf>
    <xf numFmtId="0" fontId="8" fillId="0" borderId="26" xfId="0" applyFont="1" applyBorder="1" applyAlignment="1">
      <alignment horizontal="center"/>
    </xf>
    <xf numFmtId="0" fontId="8" fillId="0" borderId="27" xfId="0" applyFont="1" applyBorder="1" applyAlignment="1">
      <alignment horizontal="center"/>
    </xf>
    <xf numFmtId="165" fontId="8" fillId="0" borderId="27" xfId="48" applyNumberFormat="1" applyFont="1" applyBorder="1" applyAlignment="1">
      <alignment horizontal="center"/>
    </xf>
    <xf numFmtId="49" fontId="8" fillId="0" borderId="27" xfId="0" applyNumberFormat="1" applyFont="1" applyBorder="1" applyAlignment="1">
      <alignment horizontal="center"/>
    </xf>
    <xf numFmtId="165" fontId="8" fillId="0" borderId="0" xfId="48" applyNumberFormat="1" applyFont="1" applyBorder="1" applyAlignment="1">
      <alignment horizontal="center"/>
    </xf>
    <xf numFmtId="44" fontId="8" fillId="0" borderId="12" xfId="47" applyFont="1" applyBorder="1" applyAlignment="1">
      <alignment horizontal="left" vertical="center"/>
    </xf>
    <xf numFmtId="0" fontId="8" fillId="0" borderId="24" xfId="0" applyFont="1" applyBorder="1" applyAlignment="1">
      <alignment horizontal="center"/>
    </xf>
    <xf numFmtId="0" fontId="8" fillId="0" borderId="5" xfId="0" applyFont="1" applyBorder="1" applyAlignment="1">
      <alignment horizontal="center"/>
    </xf>
    <xf numFmtId="49" fontId="8" fillId="0" borderId="5" xfId="0" applyNumberFormat="1" applyFont="1" applyBorder="1" applyAlignment="1">
      <alignment horizontal="center"/>
    </xf>
    <xf numFmtId="2" fontId="8" fillId="0" borderId="3" xfId="2" applyNumberFormat="1" applyFont="1" applyBorder="1" applyAlignment="1">
      <alignment horizontal="right"/>
    </xf>
    <xf numFmtId="44" fontId="1" fillId="0" borderId="4" xfId="47" applyFont="1" applyBorder="1" applyAlignment="1">
      <alignment horizontal="left"/>
    </xf>
    <xf numFmtId="44" fontId="1" fillId="0" borderId="7" xfId="47" applyFont="1" applyBorder="1" applyAlignment="1">
      <alignment horizontal="left"/>
    </xf>
    <xf numFmtId="0" fontId="14" fillId="0" borderId="15" xfId="9" applyFont="1" applyBorder="1" applyAlignment="1">
      <alignment horizontal="center" vertical="center"/>
    </xf>
    <xf numFmtId="0" fontId="9" fillId="0" borderId="15" xfId="9" applyFont="1" applyBorder="1" applyAlignment="1">
      <alignment vertical="center"/>
    </xf>
    <xf numFmtId="0" fontId="9" fillId="0" borderId="6" xfId="9" applyFont="1" applyBorder="1" applyAlignment="1" applyProtection="1">
      <alignment vertical="center"/>
      <protection locked="0"/>
    </xf>
    <xf numFmtId="0" fontId="9" fillId="0" borderId="6" xfId="9" applyFont="1" applyBorder="1" applyAlignment="1">
      <alignment vertical="center"/>
    </xf>
    <xf numFmtId="0" fontId="9" fillId="0" borderId="14" xfId="9" applyFont="1" applyBorder="1" applyAlignment="1">
      <alignment vertical="center"/>
    </xf>
    <xf numFmtId="44" fontId="1" fillId="0" borderId="4" xfId="47" applyFont="1" applyBorder="1" applyAlignment="1" applyProtection="1">
      <alignment horizontal="left"/>
    </xf>
    <xf numFmtId="44" fontId="1" fillId="0" borderId="7" xfId="47" applyFont="1" applyBorder="1" applyAlignment="1" applyProtection="1">
      <alignment horizontal="left"/>
    </xf>
    <xf numFmtId="10" fontId="5" fillId="0" borderId="0" xfId="48" applyNumberFormat="1" applyFont="1" applyBorder="1" applyAlignment="1">
      <alignment horizontal="right" vertical="center"/>
    </xf>
    <xf numFmtId="0" fontId="14" fillId="0" borderId="27" xfId="9" applyFont="1" applyBorder="1" applyAlignment="1">
      <alignment horizontal="center" vertical="center"/>
    </xf>
    <xf numFmtId="0" fontId="8" fillId="7" borderId="5" xfId="0" applyFont="1" applyFill="1" applyBorder="1" applyAlignment="1">
      <alignment horizontal="center"/>
    </xf>
    <xf numFmtId="0" fontId="12" fillId="7" borderId="5" xfId="0" applyFont="1" applyFill="1" applyBorder="1" applyAlignment="1">
      <alignment horizontal="center"/>
    </xf>
    <xf numFmtId="0" fontId="12" fillId="7" borderId="29" xfId="2" applyFont="1" applyFill="1" applyBorder="1" applyAlignment="1">
      <alignment horizontal="center"/>
    </xf>
    <xf numFmtId="0" fontId="12" fillId="7" borderId="30" xfId="2" applyFont="1" applyFill="1" applyBorder="1" applyAlignment="1" applyProtection="1">
      <alignment horizontal="center"/>
      <protection locked="0"/>
    </xf>
    <xf numFmtId="0" fontId="12" fillId="7" borderId="30" xfId="2" applyFont="1" applyFill="1" applyBorder="1"/>
    <xf numFmtId="0" fontId="12" fillId="7" borderId="30" xfId="2" applyFont="1" applyFill="1" applyBorder="1" applyAlignment="1">
      <alignment horizontal="center"/>
    </xf>
    <xf numFmtId="44" fontId="12" fillId="0" borderId="30" xfId="47" applyFont="1" applyFill="1" applyBorder="1" applyAlignment="1" applyProtection="1">
      <alignment horizontal="center"/>
    </xf>
    <xf numFmtId="44" fontId="12" fillId="0" borderId="30" xfId="0" applyNumberFormat="1" applyFont="1" applyBorder="1" applyAlignment="1">
      <alignment horizontal="left"/>
    </xf>
    <xf numFmtId="44" fontId="12" fillId="7" borderId="30" xfId="0" applyNumberFormat="1" applyFont="1" applyFill="1" applyBorder="1" applyAlignment="1">
      <alignment horizontal="right" vertical="center"/>
    </xf>
    <xf numFmtId="2" fontId="12" fillId="7" borderId="30" xfId="0" applyNumberFormat="1" applyFont="1" applyFill="1" applyBorder="1" applyAlignment="1">
      <alignment horizontal="right" vertical="center"/>
    </xf>
    <xf numFmtId="10" fontId="12" fillId="7" borderId="30" xfId="48" applyNumberFormat="1" applyFont="1" applyFill="1" applyBorder="1" applyAlignment="1" applyProtection="1">
      <alignment horizontal="right" vertical="center"/>
    </xf>
    <xf numFmtId="44" fontId="12" fillId="0" borderId="31" xfId="47" applyFont="1" applyFill="1" applyBorder="1" applyAlignment="1" applyProtection="1">
      <alignment horizontal="left"/>
    </xf>
    <xf numFmtId="0" fontId="8" fillId="0" borderId="3" xfId="2" applyFont="1" applyBorder="1" applyAlignment="1">
      <alignment horizontal="center"/>
    </xf>
    <xf numFmtId="44" fontId="8" fillId="0" borderId="3" xfId="47" applyFont="1" applyFill="1" applyBorder="1" applyAlignment="1" applyProtection="1">
      <alignment horizontal="left"/>
    </xf>
    <xf numFmtId="2" fontId="8" fillId="0" borderId="3" xfId="47" applyNumberFormat="1" applyFont="1" applyFill="1" applyBorder="1" applyAlignment="1" applyProtection="1">
      <alignment horizontal="right"/>
    </xf>
    <xf numFmtId="10" fontId="8" fillId="0" borderId="3" xfId="48" applyNumberFormat="1" applyFont="1" applyFill="1" applyBorder="1" applyAlignment="1" applyProtection="1">
      <alignment horizontal="right"/>
    </xf>
    <xf numFmtId="44" fontId="8" fillId="0" borderId="7" xfId="47" applyFont="1" applyFill="1" applyBorder="1" applyAlignment="1" applyProtection="1">
      <alignment horizontal="left"/>
    </xf>
    <xf numFmtId="0" fontId="19" fillId="0" borderId="19" xfId="47" applyNumberFormat="1" applyFont="1" applyBorder="1" applyAlignment="1">
      <alignment horizontal="right"/>
    </xf>
    <xf numFmtId="14" fontId="19" fillId="0" borderId="19" xfId="47" applyNumberFormat="1" applyFont="1" applyBorder="1" applyAlignment="1">
      <alignment horizontal="right"/>
    </xf>
    <xf numFmtId="0" fontId="23" fillId="9" borderId="32" xfId="0" applyFont="1" applyFill="1" applyBorder="1" applyAlignment="1">
      <alignment horizontal="left" vertical="center"/>
    </xf>
    <xf numFmtId="44" fontId="23" fillId="9" borderId="25" xfId="0" applyNumberFormat="1" applyFont="1" applyFill="1" applyBorder="1" applyAlignment="1">
      <alignment horizontal="center" vertical="center"/>
    </xf>
    <xf numFmtId="0" fontId="7" fillId="2" borderId="14" xfId="9" applyFont="1" applyFill="1" applyBorder="1" applyAlignment="1">
      <alignment horizontal="center"/>
    </xf>
    <xf numFmtId="0" fontId="16" fillId="0" borderId="0" xfId="9" applyFont="1" applyAlignment="1">
      <alignment horizontal="left" vertical="center"/>
    </xf>
    <xf numFmtId="0" fontId="16" fillId="0" borderId="0" xfId="9" applyFont="1" applyAlignment="1">
      <alignment vertical="center"/>
    </xf>
    <xf numFmtId="10" fontId="7" fillId="2" borderId="13" xfId="48" applyNumberFormat="1" applyFont="1" applyFill="1" applyBorder="1" applyAlignment="1">
      <alignment horizontal="center" vertical="center" wrapText="1"/>
    </xf>
    <xf numFmtId="0" fontId="9" fillId="4" borderId="26" xfId="9" applyFont="1" applyFill="1" applyBorder="1" applyAlignment="1">
      <alignment vertical="center"/>
    </xf>
    <xf numFmtId="0" fontId="9" fillId="4" borderId="27" xfId="9" applyFont="1" applyFill="1" applyBorder="1" applyAlignment="1">
      <alignment vertical="center"/>
    </xf>
    <xf numFmtId="0" fontId="16" fillId="4" borderId="27" xfId="9" applyFont="1" applyFill="1" applyBorder="1" applyAlignment="1">
      <alignment vertical="center"/>
    </xf>
    <xf numFmtId="0" fontId="9" fillId="4" borderId="13" xfId="9" applyFont="1" applyFill="1" applyBorder="1" applyAlignment="1">
      <alignment vertical="center"/>
    </xf>
    <xf numFmtId="44" fontId="12" fillId="0" borderId="31" xfId="0" applyNumberFormat="1" applyFont="1" applyBorder="1" applyAlignment="1">
      <alignment horizontal="left" vertical="center"/>
    </xf>
    <xf numFmtId="0" fontId="8" fillId="0" borderId="2" xfId="0" applyFont="1" applyBorder="1" applyAlignment="1" applyProtection="1">
      <alignment horizontal="center"/>
      <protection locked="0"/>
    </xf>
    <xf numFmtId="44" fontId="8" fillId="0" borderId="2" xfId="47" applyFont="1" applyBorder="1" applyAlignment="1" applyProtection="1">
      <alignment horizontal="left"/>
      <protection locked="0"/>
    </xf>
    <xf numFmtId="44" fontId="8" fillId="0" borderId="2" xfId="47" applyFont="1" applyBorder="1" applyAlignment="1">
      <alignment horizontal="left"/>
    </xf>
    <xf numFmtId="2" fontId="8" fillId="0" borderId="2" xfId="47" applyNumberFormat="1" applyFont="1" applyBorder="1" applyAlignment="1" applyProtection="1">
      <alignment horizontal="right"/>
      <protection locked="0"/>
    </xf>
    <xf numFmtId="44" fontId="8" fillId="0" borderId="4" xfId="47" applyFont="1" applyBorder="1" applyAlignment="1">
      <alignment horizontal="left"/>
    </xf>
    <xf numFmtId="10" fontId="7" fillId="2" borderId="13" xfId="48" applyNumberFormat="1" applyFont="1" applyFill="1" applyBorder="1" applyAlignment="1" applyProtection="1">
      <alignment horizontal="center" vertical="center" wrapText="1"/>
    </xf>
    <xf numFmtId="0" fontId="7" fillId="2" borderId="34" xfId="9" applyFont="1" applyFill="1" applyBorder="1" applyAlignment="1">
      <alignment horizontal="center"/>
    </xf>
    <xf numFmtId="165" fontId="8" fillId="0" borderId="27" xfId="48" applyNumberFormat="1" applyFont="1" applyFill="1" applyBorder="1" applyAlignment="1" applyProtection="1">
      <alignment horizontal="center"/>
    </xf>
    <xf numFmtId="165" fontId="8" fillId="0" borderId="5" xfId="48" applyNumberFormat="1" applyFont="1" applyFill="1" applyBorder="1" applyAlignment="1" applyProtection="1">
      <alignment horizontal="center"/>
    </xf>
    <xf numFmtId="44" fontId="8" fillId="0" borderId="18" xfId="47" applyFont="1" applyFill="1" applyBorder="1" applyAlignment="1" applyProtection="1">
      <alignment horizontal="left" vertical="center"/>
    </xf>
    <xf numFmtId="44" fontId="12" fillId="0" borderId="30" xfId="47" applyFont="1" applyFill="1" applyBorder="1" applyAlignment="1" applyProtection="1">
      <alignment horizontal="left"/>
    </xf>
    <xf numFmtId="0" fontId="9" fillId="0" borderId="28" xfId="9" applyFont="1" applyBorder="1" applyAlignment="1">
      <alignment vertical="center"/>
    </xf>
    <xf numFmtId="0" fontId="9" fillId="0" borderId="0" xfId="9" applyFont="1" applyAlignment="1" applyProtection="1">
      <alignment vertical="center"/>
      <protection locked="0"/>
    </xf>
    <xf numFmtId="0" fontId="9" fillId="0" borderId="0" xfId="9" applyFont="1" applyAlignment="1">
      <alignment vertical="center"/>
    </xf>
    <xf numFmtId="0" fontId="9" fillId="0" borderId="41" xfId="9" applyFont="1" applyBorder="1" applyAlignment="1">
      <alignment vertical="center"/>
    </xf>
    <xf numFmtId="44" fontId="12" fillId="0" borderId="31" xfId="0" applyNumberFormat="1" applyFont="1" applyBorder="1" applyAlignment="1">
      <alignment horizontal="left"/>
    </xf>
    <xf numFmtId="0" fontId="9" fillId="0" borderId="37" xfId="0" applyFont="1" applyBorder="1" applyAlignment="1">
      <alignment vertical="center"/>
    </xf>
    <xf numFmtId="0" fontId="9" fillId="0" borderId="38" xfId="0" applyFont="1" applyBorder="1" applyAlignment="1" applyProtection="1">
      <alignment vertical="center"/>
      <protection locked="0"/>
    </xf>
    <xf numFmtId="0" fontId="9" fillId="0" borderId="38" xfId="0" applyFont="1" applyBorder="1" applyAlignment="1">
      <alignment vertical="center"/>
    </xf>
    <xf numFmtId="0" fontId="0" fillId="8" borderId="1" xfId="0" applyFill="1" applyBorder="1"/>
    <xf numFmtId="2" fontId="8" fillId="7" borderId="2" xfId="47" applyNumberFormat="1" applyFont="1" applyFill="1" applyBorder="1" applyAlignment="1" applyProtection="1">
      <alignment horizontal="right"/>
    </xf>
    <xf numFmtId="0" fontId="8" fillId="0" borderId="11" xfId="33" applyFont="1" applyBorder="1" applyAlignment="1">
      <alignment horizontal="center"/>
    </xf>
    <xf numFmtId="0" fontId="8" fillId="0" borderId="3" xfId="33" applyFont="1" applyBorder="1" applyAlignment="1" applyProtection="1">
      <alignment horizontal="center"/>
      <protection locked="0"/>
    </xf>
    <xf numFmtId="0" fontId="8" fillId="0" borderId="3" xfId="33" applyFont="1" applyBorder="1"/>
    <xf numFmtId="0" fontId="8" fillId="0" borderId="3" xfId="36" applyFont="1" applyBorder="1" applyAlignment="1">
      <alignment horizontal="center"/>
    </xf>
    <xf numFmtId="0" fontId="9" fillId="0" borderId="39" xfId="0" applyFont="1" applyBorder="1" applyAlignment="1">
      <alignment vertical="center"/>
    </xf>
    <xf numFmtId="0" fontId="9" fillId="0" borderId="40" xfId="0" applyFont="1" applyBorder="1" applyAlignment="1">
      <alignment vertical="center"/>
    </xf>
    <xf numFmtId="0" fontId="12" fillId="7" borderId="29" xfId="12" applyFont="1" applyFill="1" applyBorder="1" applyAlignment="1">
      <alignment horizontal="center"/>
    </xf>
    <xf numFmtId="0" fontId="12" fillId="7" borderId="30" xfId="12" applyFont="1" applyFill="1" applyBorder="1" applyAlignment="1" applyProtection="1">
      <alignment horizontal="center"/>
      <protection locked="0"/>
    </xf>
    <xf numFmtId="0" fontId="12" fillId="7" borderId="30" xfId="12" applyFont="1" applyFill="1" applyBorder="1"/>
    <xf numFmtId="0" fontId="12" fillId="7" borderId="30" xfId="12" applyFont="1" applyFill="1" applyBorder="1" applyAlignment="1">
      <alignment horizontal="center"/>
    </xf>
    <xf numFmtId="0" fontId="12" fillId="0" borderId="1" xfId="12" applyFont="1" applyBorder="1"/>
    <xf numFmtId="0" fontId="8" fillId="0" borderId="16" xfId="11" applyFont="1" applyBorder="1" applyAlignment="1">
      <alignment horizontal="center"/>
    </xf>
    <xf numFmtId="0" fontId="8" fillId="0" borderId="2" xfId="0" applyFont="1" applyBorder="1"/>
    <xf numFmtId="0" fontId="12" fillId="0" borderId="3" xfId="12" applyFont="1" applyBorder="1"/>
    <xf numFmtId="44" fontId="1" fillId="0" borderId="33" xfId="48" applyNumberFormat="1" applyFont="1" applyBorder="1" applyAlignment="1">
      <alignment horizontal="right"/>
    </xf>
    <xf numFmtId="44" fontId="1" fillId="0" borderId="2" xfId="47" applyFont="1" applyBorder="1" applyAlignment="1" applyProtection="1">
      <alignment horizontal="left"/>
    </xf>
    <xf numFmtId="44" fontId="1" fillId="0" borderId="3" xfId="47" applyFont="1" applyBorder="1" applyAlignment="1" applyProtection="1">
      <alignment horizontal="left"/>
    </xf>
    <xf numFmtId="0" fontId="23" fillId="0" borderId="43" xfId="0" applyFont="1" applyBorder="1"/>
    <xf numFmtId="0" fontId="23" fillId="0" borderId="44" xfId="0" applyFont="1" applyBorder="1"/>
    <xf numFmtId="44" fontId="1" fillId="0" borderId="2" xfId="48" applyNumberFormat="1" applyFont="1" applyBorder="1" applyAlignment="1">
      <alignment horizontal="right"/>
    </xf>
    <xf numFmtId="44" fontId="1" fillId="0" borderId="3" xfId="48" applyNumberFormat="1" applyFont="1" applyBorder="1" applyAlignment="1">
      <alignment horizontal="right"/>
    </xf>
    <xf numFmtId="0" fontId="8" fillId="0" borderId="0" xfId="2" quotePrefix="1" applyFont="1" applyAlignment="1">
      <alignment horizontal="center"/>
    </xf>
    <xf numFmtId="0" fontId="8" fillId="0" borderId="0" xfId="0" quotePrefix="1" applyFont="1" applyAlignment="1">
      <alignment horizontal="center"/>
    </xf>
    <xf numFmtId="49" fontId="8" fillId="0" borderId="0" xfId="0" quotePrefix="1" applyNumberFormat="1" applyFont="1" applyAlignment="1">
      <alignment horizontal="center"/>
    </xf>
    <xf numFmtId="44" fontId="8" fillId="0" borderId="0" xfId="2" quotePrefix="1" applyNumberFormat="1" applyFont="1" applyAlignment="1">
      <alignment horizontal="center"/>
    </xf>
    <xf numFmtId="0" fontId="8" fillId="0" borderId="16" xfId="33" applyFont="1" applyBorder="1" applyAlignment="1">
      <alignment horizontal="center"/>
    </xf>
    <xf numFmtId="0" fontId="8" fillId="0" borderId="2" xfId="33" applyFont="1" applyBorder="1" applyAlignment="1" applyProtection="1">
      <alignment horizontal="center"/>
      <protection locked="0"/>
    </xf>
    <xf numFmtId="0" fontId="8" fillId="0" borderId="2" xfId="33" applyFont="1" applyBorder="1"/>
    <xf numFmtId="0" fontId="8" fillId="0" borderId="2" xfId="36" applyFont="1" applyBorder="1" applyAlignment="1">
      <alignment horizontal="center"/>
    </xf>
    <xf numFmtId="0" fontId="3" fillId="0" borderId="0" xfId="12"/>
    <xf numFmtId="49" fontId="3" fillId="0" borderId="0" xfId="12" applyNumberFormat="1"/>
    <xf numFmtId="0" fontId="3" fillId="0" borderId="0" xfId="12" applyAlignment="1">
      <alignment wrapText="1"/>
    </xf>
    <xf numFmtId="44" fontId="3" fillId="0" borderId="0" xfId="12" applyNumberFormat="1"/>
    <xf numFmtId="0" fontId="3" fillId="0" borderId="47" xfId="12" applyBorder="1" applyAlignment="1">
      <alignment wrapText="1"/>
    </xf>
    <xf numFmtId="0" fontId="3" fillId="0" borderId="48" xfId="12" applyBorder="1" applyAlignment="1">
      <alignment wrapText="1"/>
    </xf>
    <xf numFmtId="44" fontId="3" fillId="0" borderId="49" xfId="12" applyNumberFormat="1" applyBorder="1"/>
    <xf numFmtId="166" fontId="3" fillId="0" borderId="50" xfId="12" applyNumberFormat="1" applyBorder="1"/>
    <xf numFmtId="166" fontId="3" fillId="0" borderId="0" xfId="12" applyNumberFormat="1"/>
    <xf numFmtId="44" fontId="3" fillId="0" borderId="51" xfId="12" applyNumberFormat="1" applyBorder="1"/>
    <xf numFmtId="166" fontId="3" fillId="0" borderId="52" xfId="12" applyNumberFormat="1" applyBorder="1"/>
    <xf numFmtId="167" fontId="3" fillId="0" borderId="0" xfId="12" applyNumberFormat="1"/>
    <xf numFmtId="168" fontId="3" fillId="0" borderId="0" xfId="12" applyNumberFormat="1"/>
    <xf numFmtId="0" fontId="3" fillId="0" borderId="53" xfId="12" applyBorder="1"/>
    <xf numFmtId="166" fontId="3" fillId="0" borderId="53" xfId="12" applyNumberFormat="1" applyBorder="1"/>
    <xf numFmtId="166" fontId="3" fillId="10" borderId="0" xfId="12" applyNumberFormat="1" applyFill="1"/>
    <xf numFmtId="166" fontId="8" fillId="0" borderId="2" xfId="47" applyNumberFormat="1" applyFont="1" applyFill="1" applyBorder="1" applyAlignment="1" applyProtection="1">
      <alignment horizontal="right"/>
    </xf>
    <xf numFmtId="166" fontId="8" fillId="0" borderId="2" xfId="2" applyNumberFormat="1" applyFont="1" applyBorder="1" applyAlignment="1">
      <alignment horizontal="right"/>
    </xf>
    <xf numFmtId="44" fontId="23" fillId="0" borderId="9" xfId="0" applyNumberFormat="1" applyFont="1" applyBorder="1"/>
    <xf numFmtId="44" fontId="23" fillId="0" borderId="42" xfId="0" applyNumberFormat="1" applyFont="1" applyBorder="1"/>
    <xf numFmtId="0" fontId="27" fillId="0" borderId="16" xfId="0" applyFont="1" applyBorder="1"/>
    <xf numFmtId="0" fontId="0" fillId="0" borderId="4" xfId="0" applyBorder="1"/>
    <xf numFmtId="0" fontId="27" fillId="0" borderId="32" xfId="0" applyFont="1" applyBorder="1"/>
    <xf numFmtId="0" fontId="0" fillId="0" borderId="54" xfId="0" applyBorder="1"/>
    <xf numFmtId="0" fontId="1" fillId="0" borderId="17" xfId="0" applyFont="1" applyBorder="1"/>
    <xf numFmtId="0" fontId="1" fillId="0" borderId="25" xfId="0" applyFont="1" applyBorder="1"/>
    <xf numFmtId="0" fontId="0" fillId="0" borderId="16" xfId="0" applyBorder="1" applyAlignment="1">
      <alignment horizontal="right" wrapText="1"/>
    </xf>
    <xf numFmtId="164" fontId="28" fillId="0" borderId="4" xfId="0" applyNumberFormat="1" applyFont="1" applyBorder="1"/>
    <xf numFmtId="0" fontId="0" fillId="0" borderId="10" xfId="0" applyBorder="1" applyAlignment="1">
      <alignment horizontal="right" wrapText="1"/>
    </xf>
    <xf numFmtId="164" fontId="28" fillId="0" borderId="12" xfId="0" applyNumberFormat="1" applyFont="1" applyBorder="1"/>
    <xf numFmtId="0" fontId="0" fillId="0" borderId="11" xfId="0" applyBorder="1" applyAlignment="1">
      <alignment horizontal="right" wrapText="1"/>
    </xf>
    <xf numFmtId="164" fontId="28" fillId="0" borderId="7" xfId="0" applyNumberFormat="1" applyFont="1" applyBorder="1"/>
    <xf numFmtId="0" fontId="27" fillId="0" borderId="10" xfId="0" applyFont="1" applyBorder="1"/>
    <xf numFmtId="0" fontId="0" fillId="0" borderId="12" xfId="0" applyBorder="1"/>
    <xf numFmtId="0" fontId="23" fillId="0" borderId="35" xfId="0" applyFont="1" applyBorder="1"/>
    <xf numFmtId="44" fontId="23" fillId="0" borderId="36" xfId="0" applyNumberFormat="1" applyFont="1" applyBorder="1"/>
    <xf numFmtId="0" fontId="23" fillId="0" borderId="10" xfId="0" applyFont="1" applyBorder="1"/>
    <xf numFmtId="44" fontId="23" fillId="0" borderId="12" xfId="0" applyNumberFormat="1" applyFont="1" applyBorder="1"/>
    <xf numFmtId="164" fontId="0" fillId="0" borderId="0" xfId="0" applyNumberFormat="1"/>
    <xf numFmtId="0" fontId="8" fillId="0" borderId="3" xfId="33" applyFont="1" applyBorder="1" applyAlignment="1">
      <alignment horizontal="center"/>
    </xf>
    <xf numFmtId="0" fontId="7" fillId="2" borderId="8" xfId="9" applyFont="1" applyFill="1" applyBorder="1" applyAlignment="1">
      <alignment horizontal="center" vertical="center" wrapText="1"/>
    </xf>
    <xf numFmtId="0" fontId="8" fillId="0" borderId="55" xfId="2" applyFont="1" applyBorder="1" applyAlignment="1">
      <alignment horizontal="center"/>
    </xf>
    <xf numFmtId="0" fontId="8" fillId="0" borderId="48" xfId="2" applyFont="1" applyBorder="1" applyAlignment="1">
      <alignment horizontal="center"/>
    </xf>
    <xf numFmtId="0" fontId="12" fillId="7" borderId="58" xfId="2" applyFont="1" applyFill="1" applyBorder="1" applyAlignment="1">
      <alignment horizontal="center"/>
    </xf>
    <xf numFmtId="0" fontId="8" fillId="0" borderId="59" xfId="2" applyFont="1" applyBorder="1" applyAlignment="1">
      <alignment horizontal="center"/>
    </xf>
    <xf numFmtId="0" fontId="8" fillId="0" borderId="55" xfId="33" applyFont="1" applyBorder="1" applyAlignment="1">
      <alignment horizontal="center"/>
    </xf>
    <xf numFmtId="0" fontId="8" fillId="0" borderId="59" xfId="33" applyFont="1" applyBorder="1" applyAlignment="1">
      <alignment horizontal="center"/>
    </xf>
    <xf numFmtId="0" fontId="9" fillId="0" borderId="56" xfId="0" applyFont="1" applyBorder="1" applyAlignment="1">
      <alignment vertical="center"/>
    </xf>
    <xf numFmtId="0" fontId="8" fillId="0" borderId="55" xfId="12" applyFont="1" applyBorder="1" applyAlignment="1">
      <alignment horizontal="center"/>
    </xf>
    <xf numFmtId="0" fontId="8" fillId="0" borderId="59" xfId="11" applyFont="1" applyBorder="1" applyAlignment="1">
      <alignment horizontal="center"/>
    </xf>
    <xf numFmtId="0" fontId="8" fillId="0" borderId="59" xfId="23" applyFont="1" applyBorder="1" applyAlignment="1">
      <alignment horizontal="center"/>
    </xf>
    <xf numFmtId="0" fontId="8" fillId="0" borderId="59" xfId="9" applyFont="1" applyBorder="1" applyAlignment="1">
      <alignment horizontal="center" vertical="center" wrapText="1"/>
    </xf>
    <xf numFmtId="0" fontId="8" fillId="0" borderId="59" xfId="22" applyFont="1" applyBorder="1" applyAlignment="1">
      <alignment horizontal="center"/>
    </xf>
    <xf numFmtId="0" fontId="8" fillId="0" borderId="59" xfId="25" applyFont="1" applyBorder="1" applyAlignment="1">
      <alignment horizontal="center"/>
    </xf>
    <xf numFmtId="0" fontId="8" fillId="0" borderId="59" xfId="21" applyFont="1" applyBorder="1" applyAlignment="1">
      <alignment horizontal="center"/>
    </xf>
    <xf numFmtId="0" fontId="8" fillId="0" borderId="59" xfId="40" applyFont="1" applyBorder="1" applyAlignment="1">
      <alignment horizontal="center"/>
    </xf>
    <xf numFmtId="0" fontId="8" fillId="0" borderId="59" xfId="31" applyFont="1" applyBorder="1" applyAlignment="1">
      <alignment horizontal="center"/>
    </xf>
    <xf numFmtId="0" fontId="8" fillId="0" borderId="59" xfId="32" applyFont="1" applyBorder="1" applyAlignment="1">
      <alignment horizontal="center"/>
    </xf>
    <xf numFmtId="0" fontId="8" fillId="0" borderId="59" xfId="39" applyFont="1" applyBorder="1" applyAlignment="1">
      <alignment horizontal="center"/>
    </xf>
    <xf numFmtId="0" fontId="8" fillId="0" borderId="59" xfId="36" applyFont="1" applyBorder="1" applyAlignment="1">
      <alignment horizontal="center"/>
    </xf>
    <xf numFmtId="0" fontId="8" fillId="0" borderId="59" xfId="42" applyFont="1" applyBorder="1" applyAlignment="1">
      <alignment horizontal="center"/>
    </xf>
    <xf numFmtId="0" fontId="8" fillId="0" borderId="59" xfId="38" applyFont="1" applyBorder="1" applyAlignment="1">
      <alignment horizontal="center"/>
    </xf>
    <xf numFmtId="0" fontId="8" fillId="0" borderId="59" xfId="35" applyFont="1" applyBorder="1" applyAlignment="1">
      <alignment horizontal="center"/>
    </xf>
    <xf numFmtId="0" fontId="8" fillId="0" borderId="55" xfId="11" applyFont="1" applyBorder="1" applyAlignment="1">
      <alignment horizontal="center"/>
    </xf>
    <xf numFmtId="0" fontId="8" fillId="0" borderId="57" xfId="33" applyFont="1" applyBorder="1" applyAlignment="1">
      <alignment horizontal="center"/>
    </xf>
    <xf numFmtId="0" fontId="12" fillId="7" borderId="58" xfId="12" applyFont="1" applyFill="1" applyBorder="1" applyAlignment="1">
      <alignment horizontal="center"/>
    </xf>
    <xf numFmtId="0" fontId="8" fillId="0" borderId="17" xfId="2" applyFont="1" applyBorder="1" applyAlignment="1">
      <alignment horizontal="center" vertical="center"/>
    </xf>
    <xf numFmtId="44" fontId="8" fillId="0" borderId="18" xfId="47" applyFont="1" applyBorder="1" applyAlignment="1" applyProtection="1">
      <alignment horizontal="left" vertical="center"/>
      <protection locked="0"/>
    </xf>
    <xf numFmtId="0" fontId="8" fillId="0" borderId="18" xfId="2" applyFont="1" applyBorder="1" applyAlignment="1" applyProtection="1">
      <alignment horizontal="center" vertical="center"/>
      <protection locked="0"/>
    </xf>
    <xf numFmtId="0" fontId="8" fillId="0" borderId="18" xfId="2" applyFont="1" applyBorder="1" applyAlignment="1">
      <alignment vertical="center"/>
    </xf>
    <xf numFmtId="0" fontId="8" fillId="0" borderId="18" xfId="2" applyFont="1" applyBorder="1" applyAlignment="1">
      <alignment horizontal="center" vertical="center"/>
    </xf>
    <xf numFmtId="44" fontId="8" fillId="0" borderId="18" xfId="47" applyFont="1" applyBorder="1" applyAlignment="1">
      <alignment horizontal="left" vertical="center"/>
    </xf>
    <xf numFmtId="2" fontId="8" fillId="0" borderId="18" xfId="47" applyNumberFormat="1" applyFont="1" applyBorder="1" applyAlignment="1" applyProtection="1">
      <alignment horizontal="right"/>
      <protection locked="0"/>
    </xf>
    <xf numFmtId="2" fontId="8" fillId="0" borderId="18" xfId="2" applyNumberFormat="1" applyFont="1" applyBorder="1" applyAlignment="1" applyProtection="1">
      <alignment horizontal="right"/>
      <protection locked="0"/>
    </xf>
    <xf numFmtId="10" fontId="8" fillId="0" borderId="18" xfId="48" applyNumberFormat="1" applyFont="1" applyBorder="1" applyAlignment="1">
      <alignment horizontal="right" vertical="center"/>
    </xf>
    <xf numFmtId="44" fontId="8" fillId="0" borderId="18" xfId="47" applyFont="1" applyBorder="1" applyAlignment="1">
      <alignment horizontal="left"/>
    </xf>
    <xf numFmtId="44" fontId="8" fillId="0" borderId="25" xfId="47" applyFont="1" applyBorder="1" applyAlignment="1">
      <alignment horizontal="left" vertical="center"/>
    </xf>
    <xf numFmtId="0" fontId="8" fillId="0" borderId="35" xfId="2" applyFont="1" applyBorder="1" applyAlignment="1">
      <alignment horizontal="center"/>
    </xf>
    <xf numFmtId="0" fontId="8" fillId="0" borderId="52" xfId="2" applyFont="1" applyBorder="1" applyAlignment="1">
      <alignment horizontal="center"/>
    </xf>
    <xf numFmtId="0" fontId="8" fillId="0" borderId="60" xfId="2" applyFont="1" applyBorder="1" applyAlignment="1">
      <alignment horizontal="center"/>
    </xf>
    <xf numFmtId="44" fontId="8" fillId="0" borderId="60" xfId="47" applyFont="1" applyFill="1" applyBorder="1" applyAlignment="1" applyProtection="1">
      <alignment horizontal="left"/>
    </xf>
    <xf numFmtId="44" fontId="8" fillId="0" borderId="60" xfId="47" applyFont="1" applyFill="1" applyBorder="1" applyAlignment="1" applyProtection="1">
      <alignment horizontal="left" vertical="center"/>
    </xf>
    <xf numFmtId="2" fontId="8" fillId="0" borderId="60" xfId="47" applyNumberFormat="1" applyFont="1" applyFill="1" applyBorder="1" applyAlignment="1" applyProtection="1">
      <alignment horizontal="right"/>
    </xf>
    <xf numFmtId="0" fontId="9" fillId="0" borderId="61" xfId="2" applyFont="1" applyBorder="1" applyAlignment="1">
      <alignment vertical="center"/>
    </xf>
    <xf numFmtId="0" fontId="9" fillId="0" borderId="62" xfId="2" applyFont="1" applyBorder="1" applyAlignment="1">
      <alignment vertical="center"/>
    </xf>
    <xf numFmtId="44" fontId="12" fillId="7" borderId="63" xfId="0" applyNumberFormat="1" applyFont="1" applyFill="1" applyBorder="1" applyAlignment="1">
      <alignment horizontal="right" vertical="center"/>
    </xf>
    <xf numFmtId="2" fontId="12" fillId="7" borderId="63" xfId="0" applyNumberFormat="1" applyFont="1" applyFill="1" applyBorder="1" applyAlignment="1">
      <alignment horizontal="right" vertical="center"/>
    </xf>
    <xf numFmtId="44" fontId="12" fillId="0" borderId="63" xfId="47" applyFont="1" applyFill="1" applyBorder="1" applyAlignment="1" applyProtection="1">
      <alignment horizontal="left"/>
    </xf>
    <xf numFmtId="0" fontId="8" fillId="0" borderId="48" xfId="11" applyFont="1" applyBorder="1" applyAlignment="1">
      <alignment horizontal="center"/>
    </xf>
    <xf numFmtId="0" fontId="9" fillId="0" borderId="64" xfId="2" applyFont="1" applyBorder="1" applyAlignment="1">
      <alignment vertical="center"/>
    </xf>
    <xf numFmtId="0" fontId="8" fillId="0" borderId="58" xfId="2" applyFont="1" applyBorder="1" applyAlignment="1">
      <alignment horizontal="center"/>
    </xf>
    <xf numFmtId="0" fontId="9" fillId="0" borderId="65" xfId="2" applyFont="1" applyBorder="1" applyAlignment="1">
      <alignment vertical="center"/>
    </xf>
    <xf numFmtId="0" fontId="9" fillId="0" borderId="66" xfId="2" applyFont="1" applyBorder="1" applyAlignment="1" applyProtection="1">
      <alignment vertical="center"/>
      <protection locked="0"/>
    </xf>
    <xf numFmtId="0" fontId="9" fillId="0" borderId="66" xfId="2" applyFont="1" applyBorder="1" applyAlignment="1">
      <alignment vertical="center"/>
    </xf>
    <xf numFmtId="0" fontId="12" fillId="7" borderId="15" xfId="2" applyFont="1" applyFill="1" applyBorder="1" applyAlignment="1">
      <alignment horizontal="center"/>
    </xf>
    <xf numFmtId="0" fontId="12" fillId="7" borderId="6" xfId="2" applyFont="1" applyFill="1" applyBorder="1" applyAlignment="1">
      <alignment horizontal="center"/>
    </xf>
    <xf numFmtId="0" fontId="12" fillId="7" borderId="6" xfId="2" applyFont="1" applyFill="1" applyBorder="1" applyAlignment="1" applyProtection="1">
      <alignment horizontal="center"/>
      <protection locked="0"/>
    </xf>
    <xf numFmtId="0" fontId="12" fillId="7" borderId="6" xfId="2" applyFont="1" applyFill="1" applyBorder="1"/>
    <xf numFmtId="0" fontId="8" fillId="0" borderId="48" xfId="23" applyFont="1" applyBorder="1" applyAlignment="1">
      <alignment horizontal="center"/>
    </xf>
    <xf numFmtId="44" fontId="12" fillId="0" borderId="34" xfId="47" applyFont="1" applyFill="1" applyBorder="1" applyAlignment="1" applyProtection="1">
      <alignment horizontal="center"/>
    </xf>
    <xf numFmtId="44" fontId="12" fillId="7" borderId="20" xfId="0" applyNumberFormat="1" applyFont="1" applyFill="1" applyBorder="1" applyAlignment="1">
      <alignment horizontal="right" vertical="center"/>
    </xf>
    <xf numFmtId="10" fontId="12" fillId="7" borderId="22" xfId="48" applyNumberFormat="1" applyFont="1" applyFill="1" applyBorder="1" applyAlignment="1">
      <alignment horizontal="right" vertical="center"/>
    </xf>
    <xf numFmtId="44" fontId="12" fillId="0" borderId="34" xfId="0" applyNumberFormat="1" applyFont="1" applyBorder="1" applyAlignment="1">
      <alignment horizontal="left" vertical="center"/>
    </xf>
    <xf numFmtId="44" fontId="12" fillId="0" borderId="20" xfId="47" applyFont="1" applyFill="1" applyBorder="1" applyAlignment="1" applyProtection="1">
      <alignment horizontal="left"/>
    </xf>
    <xf numFmtId="0" fontId="8" fillId="0" borderId="0" xfId="0" applyFont="1" applyAlignment="1">
      <alignment horizontal="left" vertical="center"/>
    </xf>
    <xf numFmtId="2" fontId="24" fillId="0" borderId="11" xfId="0" applyNumberFormat="1" applyFont="1" applyBorder="1" applyAlignment="1">
      <alignment horizontal="right"/>
    </xf>
    <xf numFmtId="2" fontId="24" fillId="0" borderId="3" xfId="0" applyNumberFormat="1" applyFont="1" applyBorder="1" applyAlignment="1">
      <alignment horizontal="right"/>
    </xf>
    <xf numFmtId="4" fontId="18" fillId="0" borderId="0" xfId="9" applyNumberFormat="1" applyFont="1" applyAlignment="1">
      <alignment horizontal="center" vertical="center"/>
    </xf>
    <xf numFmtId="0" fontId="7" fillId="2" borderId="15" xfId="9" applyFont="1" applyFill="1" applyBorder="1" applyAlignment="1">
      <alignment horizontal="center" vertical="center"/>
    </xf>
    <xf numFmtId="0" fontId="7" fillId="2" borderId="6" xfId="9" applyFont="1" applyFill="1" applyBorder="1" applyAlignment="1">
      <alignment horizontal="center" vertical="center"/>
    </xf>
    <xf numFmtId="0" fontId="7" fillId="2" borderId="14" xfId="9" applyFont="1" applyFill="1" applyBorder="1" applyAlignment="1">
      <alignment horizontal="center" vertical="center"/>
    </xf>
    <xf numFmtId="2" fontId="24" fillId="0" borderId="16" xfId="0" applyNumberFormat="1" applyFont="1" applyBorder="1" applyAlignment="1">
      <alignment horizontal="right"/>
    </xf>
    <xf numFmtId="2" fontId="24" fillId="0" borderId="2" xfId="0" applyNumberFormat="1" applyFont="1" applyBorder="1" applyAlignment="1">
      <alignment horizontal="right"/>
    </xf>
    <xf numFmtId="0" fontId="8" fillId="0" borderId="19" xfId="0" applyFont="1" applyBorder="1" applyAlignment="1">
      <alignment horizontal="left"/>
    </xf>
    <xf numFmtId="0" fontId="5" fillId="0" borderId="23" xfId="9" applyFont="1" applyBorder="1" applyAlignment="1">
      <alignment horizontal="left" vertical="center"/>
    </xf>
    <xf numFmtId="0" fontId="5" fillId="0" borderId="23" xfId="9" applyFont="1" applyBorder="1" applyAlignment="1">
      <alignment horizontal="left" vertical="center" wrapText="1"/>
    </xf>
    <xf numFmtId="0" fontId="6" fillId="0" borderId="23" xfId="9" applyFont="1" applyBorder="1" applyAlignment="1">
      <alignment horizontal="left" vertical="center" wrapText="1"/>
    </xf>
    <xf numFmtId="0" fontId="6" fillId="0" borderId="23" xfId="9" applyFont="1" applyBorder="1" applyAlignment="1">
      <alignment horizontal="left" vertical="center"/>
    </xf>
    <xf numFmtId="0" fontId="7" fillId="2" borderId="15" xfId="9" applyFont="1" applyFill="1" applyBorder="1" applyAlignment="1">
      <alignment horizontal="center"/>
    </xf>
    <xf numFmtId="0" fontId="7" fillId="2" borderId="6" xfId="9" applyFont="1" applyFill="1" applyBorder="1" applyAlignment="1">
      <alignment horizontal="center"/>
    </xf>
    <xf numFmtId="0" fontId="7" fillId="2" borderId="14" xfId="9" applyFont="1" applyFill="1" applyBorder="1" applyAlignment="1">
      <alignment horizontal="center"/>
    </xf>
    <xf numFmtId="0" fontId="6" fillId="0" borderId="0" xfId="9" applyFont="1" applyAlignment="1">
      <alignment horizontal="left" vertical="center"/>
    </xf>
    <xf numFmtId="0" fontId="29" fillId="0" borderId="15" xfId="0" applyFont="1" applyBorder="1" applyAlignment="1">
      <alignment horizontal="center"/>
    </xf>
    <xf numFmtId="0" fontId="29" fillId="0" borderId="14" xfId="0" applyFont="1" applyBorder="1" applyAlignment="1">
      <alignment horizontal="center"/>
    </xf>
    <xf numFmtId="44" fontId="23" fillId="0" borderId="8" xfId="0" applyNumberFormat="1" applyFont="1" applyBorder="1" applyAlignment="1">
      <alignment horizontal="center"/>
    </xf>
    <xf numFmtId="0" fontId="23" fillId="0" borderId="46" xfId="0" applyFont="1" applyBorder="1" applyAlignment="1">
      <alignment horizontal="center"/>
    </xf>
    <xf numFmtId="0" fontId="23" fillId="0" borderId="32" xfId="0" applyFont="1" applyBorder="1" applyAlignment="1">
      <alignment horizontal="left" vertical="center"/>
    </xf>
    <xf numFmtId="0" fontId="23" fillId="0" borderId="29" xfId="0" applyFont="1" applyBorder="1" applyAlignment="1">
      <alignment horizontal="left" vertical="center"/>
    </xf>
    <xf numFmtId="44" fontId="23" fillId="0" borderId="25" xfId="0" applyNumberFormat="1" applyFont="1" applyBorder="1" applyAlignment="1">
      <alignment horizontal="center" vertical="center"/>
    </xf>
    <xf numFmtId="44" fontId="23" fillId="0" borderId="31" xfId="0" applyNumberFormat="1" applyFont="1" applyBorder="1" applyAlignment="1">
      <alignment horizontal="center" vertical="center"/>
    </xf>
    <xf numFmtId="0" fontId="23" fillId="0" borderId="45" xfId="0" applyFont="1" applyBorder="1" applyAlignment="1">
      <alignment horizontal="left"/>
    </xf>
    <xf numFmtId="0" fontId="23" fillId="0" borderId="44" xfId="0" applyFont="1" applyBorder="1" applyAlignment="1">
      <alignment horizontal="left"/>
    </xf>
    <xf numFmtId="0" fontId="23" fillId="0" borderId="10" xfId="0" applyFont="1" applyBorder="1" applyAlignment="1">
      <alignment horizontal="left" vertical="center"/>
    </xf>
    <xf numFmtId="0" fontId="23" fillId="0" borderId="11" xfId="0" applyFont="1" applyBorder="1" applyAlignment="1">
      <alignment horizontal="left" vertical="center"/>
    </xf>
    <xf numFmtId="44" fontId="23" fillId="0" borderId="12" xfId="0" applyNumberFormat="1" applyFont="1" applyBorder="1" applyAlignment="1">
      <alignment horizontal="center" vertical="center"/>
    </xf>
    <xf numFmtId="44" fontId="23" fillId="0" borderId="7" xfId="0" applyNumberFormat="1" applyFont="1" applyBorder="1" applyAlignment="1">
      <alignment horizontal="center" vertical="center"/>
    </xf>
  </cellXfs>
  <cellStyles count="49">
    <cellStyle name="Currency" xfId="47" builtinId="4"/>
    <cellStyle name="Currency 7" xfId="1" xr:uid="{00000000-0005-0000-0000-000001000000}"/>
    <cellStyle name="Normal" xfId="0" builtinId="0"/>
    <cellStyle name="Normal 2 10" xfId="12" xr:uid="{00000000-0005-0000-0000-000003000000}"/>
    <cellStyle name="Normal 2 11" xfId="18" xr:uid="{00000000-0005-0000-0000-000004000000}"/>
    <cellStyle name="Normal 2 12" xfId="19" xr:uid="{00000000-0005-0000-0000-000005000000}"/>
    <cellStyle name="Normal 2 13" xfId="17" xr:uid="{00000000-0005-0000-0000-000006000000}"/>
    <cellStyle name="Normal 2 14" xfId="20" xr:uid="{00000000-0005-0000-0000-000007000000}"/>
    <cellStyle name="Normal 2 15" xfId="23" xr:uid="{00000000-0005-0000-0000-000008000000}"/>
    <cellStyle name="Normal 2 16" xfId="24" xr:uid="{00000000-0005-0000-0000-000009000000}"/>
    <cellStyle name="Normal 2 17" xfId="22" xr:uid="{00000000-0005-0000-0000-00000A000000}"/>
    <cellStyle name="Normal 2 18" xfId="25" xr:uid="{00000000-0005-0000-0000-00000B000000}"/>
    <cellStyle name="Normal 2 19" xfId="21" xr:uid="{00000000-0005-0000-0000-00000C000000}"/>
    <cellStyle name="Normal 2 2" xfId="2" xr:uid="{00000000-0005-0000-0000-00000D000000}"/>
    <cellStyle name="Normal 2 20" xfId="26" xr:uid="{00000000-0005-0000-0000-00000E000000}"/>
    <cellStyle name="Normal 2 21" xfId="27" xr:uid="{00000000-0005-0000-0000-00000F000000}"/>
    <cellStyle name="Normal 2 22" xfId="28" xr:uid="{00000000-0005-0000-0000-000010000000}"/>
    <cellStyle name="Normal 2 23" xfId="29" xr:uid="{00000000-0005-0000-0000-000011000000}"/>
    <cellStyle name="Normal 2 24" xfId="30" xr:uid="{00000000-0005-0000-0000-000012000000}"/>
    <cellStyle name="Normal 2 25" xfId="31" xr:uid="{00000000-0005-0000-0000-000013000000}"/>
    <cellStyle name="Normal 2 26" xfId="34" xr:uid="{00000000-0005-0000-0000-000014000000}"/>
    <cellStyle name="Normal 2 27" xfId="35" xr:uid="{00000000-0005-0000-0000-000015000000}"/>
    <cellStyle name="Normal 2 28" xfId="33" xr:uid="{00000000-0005-0000-0000-000016000000}"/>
    <cellStyle name="Normal 2 29" xfId="36" xr:uid="{00000000-0005-0000-0000-000017000000}"/>
    <cellStyle name="Normal 2 3" xfId="9" xr:uid="{00000000-0005-0000-0000-000018000000}"/>
    <cellStyle name="Normal 2 30" xfId="32" xr:uid="{00000000-0005-0000-0000-000019000000}"/>
    <cellStyle name="Normal 2 31" xfId="37" xr:uid="{00000000-0005-0000-0000-00001A000000}"/>
    <cellStyle name="Normal 2 32" xfId="38" xr:uid="{00000000-0005-0000-0000-00001B000000}"/>
    <cellStyle name="Normal 2 33" xfId="39" xr:uid="{00000000-0005-0000-0000-00001C000000}"/>
    <cellStyle name="Normal 2 34" xfId="40" xr:uid="{00000000-0005-0000-0000-00001D000000}"/>
    <cellStyle name="Normal 2 35" xfId="42" xr:uid="{00000000-0005-0000-0000-00001E000000}"/>
    <cellStyle name="Normal 2 36" xfId="43" xr:uid="{00000000-0005-0000-0000-00001F000000}"/>
    <cellStyle name="Normal 2 37" xfId="41" xr:uid="{00000000-0005-0000-0000-000020000000}"/>
    <cellStyle name="Normal 2 38" xfId="44" xr:uid="{00000000-0005-0000-0000-000021000000}"/>
    <cellStyle name="Normal 2 39" xfId="45" xr:uid="{00000000-0005-0000-0000-000022000000}"/>
    <cellStyle name="Normal 2 4" xfId="10" xr:uid="{00000000-0005-0000-0000-000023000000}"/>
    <cellStyle name="Normal 2 40" xfId="46" xr:uid="{00000000-0005-0000-0000-000024000000}"/>
    <cellStyle name="Normal 2 5" xfId="11" xr:uid="{00000000-0005-0000-0000-000025000000}"/>
    <cellStyle name="Normal 2 6" xfId="14" xr:uid="{00000000-0005-0000-0000-000026000000}"/>
    <cellStyle name="Normal 2 7" xfId="15" xr:uid="{00000000-0005-0000-0000-000027000000}"/>
    <cellStyle name="Normal 2 8" xfId="13" xr:uid="{00000000-0005-0000-0000-000028000000}"/>
    <cellStyle name="Normal 2 9" xfId="16" xr:uid="{00000000-0005-0000-0000-000029000000}"/>
    <cellStyle name="Normal 3" xfId="4" xr:uid="{00000000-0005-0000-0000-00002A000000}"/>
    <cellStyle name="Normal 4" xfId="5" xr:uid="{00000000-0005-0000-0000-00002B000000}"/>
    <cellStyle name="Normal 5" xfId="3" xr:uid="{00000000-0005-0000-0000-00002C000000}"/>
    <cellStyle name="Normal 7" xfId="6" xr:uid="{00000000-0005-0000-0000-00002D000000}"/>
    <cellStyle name="Normal 8" xfId="7" xr:uid="{00000000-0005-0000-0000-00002E000000}"/>
    <cellStyle name="Percent" xfId="48" builtinId="5"/>
    <cellStyle name="Percent 2" xfId="8" xr:uid="{00000000-0005-0000-0000-000030000000}"/>
  </cellStyles>
  <dxfs count="2">
    <dxf>
      <font>
        <b/>
        <i val="0"/>
        <color rgb="FFC00000"/>
      </font>
    </dxf>
    <dxf>
      <font>
        <b/>
        <i val="0"/>
        <color rgb="FFC00000"/>
      </font>
    </dxf>
  </dxfs>
  <tableStyles count="0" defaultTableStyle="TableStyleMedium9" defaultPivotStyle="PivotStyleLight16"/>
  <colors>
    <mruColors>
      <color rgb="FF0000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Graff, Brandon" id="{12F424EF-25EF-4F6C-B5B0-77CD393A29E3}" userId="S::U4888@mt.gov::60ef12f4-adf8-45ff-a1a6-7ec4f78616e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129" dT="2019-10-07T21:24:42.73" personId="{12F424EF-25EF-4F6C-B5B0-77CD393A29E3}" id="{C66B17E9-4879-4BB7-916E-9EED67F6FDC0}">
    <text>Changed to EACH 10/7/19</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4"/>
  <sheetViews>
    <sheetView zoomScaleNormal="100" workbookViewId="0">
      <pane ySplit="1" topLeftCell="A5" activePane="bottomLeft" state="frozen"/>
      <selection pane="bottomLeft" activeCell="B16" sqref="B16"/>
    </sheetView>
  </sheetViews>
  <sheetFormatPr defaultRowHeight="15" x14ac:dyDescent="0.25"/>
  <cols>
    <col min="1" max="1" width="71.7109375" bestFit="1" customWidth="1"/>
  </cols>
  <sheetData>
    <row r="1" spans="1:1" ht="21" x14ac:dyDescent="0.35">
      <c r="A1" s="191" t="s">
        <v>275</v>
      </c>
    </row>
    <row r="2" spans="1:1" x14ac:dyDescent="0.25">
      <c r="A2" t="s">
        <v>337</v>
      </c>
    </row>
    <row r="3" spans="1:1" x14ac:dyDescent="0.25">
      <c r="A3" t="s">
        <v>317</v>
      </c>
    </row>
    <row r="4" spans="1:1" x14ac:dyDescent="0.25">
      <c r="A4" t="s">
        <v>330</v>
      </c>
    </row>
    <row r="5" spans="1:1" x14ac:dyDescent="0.25">
      <c r="A5" t="s">
        <v>310</v>
      </c>
    </row>
    <row r="6" spans="1:1" x14ac:dyDescent="0.25">
      <c r="A6" t="s">
        <v>311</v>
      </c>
    </row>
    <row r="7" spans="1:1" x14ac:dyDescent="0.25">
      <c r="A7" s="102" t="s">
        <v>312</v>
      </c>
    </row>
    <row r="8" spans="1:1" x14ac:dyDescent="0.25">
      <c r="A8" s="102" t="s">
        <v>313</v>
      </c>
    </row>
    <row r="9" spans="1:1" x14ac:dyDescent="0.25">
      <c r="A9" s="102" t="s">
        <v>320</v>
      </c>
    </row>
    <row r="10" spans="1:1" x14ac:dyDescent="0.25">
      <c r="A10" s="102" t="s">
        <v>324</v>
      </c>
    </row>
    <row r="11" spans="1:1" x14ac:dyDescent="0.25">
      <c r="A11" s="102" t="s">
        <v>323</v>
      </c>
    </row>
    <row r="12" spans="1:1" x14ac:dyDescent="0.25">
      <c r="A12" s="102" t="s">
        <v>327</v>
      </c>
    </row>
    <row r="13" spans="1:1" x14ac:dyDescent="0.25">
      <c r="A13" s="102" t="s">
        <v>338</v>
      </c>
    </row>
    <row r="14" spans="1:1" x14ac:dyDescent="0.25">
      <c r="A14" s="102"/>
    </row>
    <row r="15" spans="1:1" ht="21" x14ac:dyDescent="0.35">
      <c r="A15" s="191" t="s">
        <v>304</v>
      </c>
    </row>
    <row r="16" spans="1:1" x14ac:dyDescent="0.25">
      <c r="A16" s="104" t="s">
        <v>305</v>
      </c>
    </row>
    <row r="17" spans="1:1" x14ac:dyDescent="0.25">
      <c r="A17" t="s">
        <v>326</v>
      </c>
    </row>
    <row r="18" spans="1:1" x14ac:dyDescent="0.25">
      <c r="A18" t="s">
        <v>319</v>
      </c>
    </row>
    <row r="19" spans="1:1" x14ac:dyDescent="0.25">
      <c r="A19" t="s">
        <v>322</v>
      </c>
    </row>
    <row r="21" spans="1:1" ht="21" x14ac:dyDescent="0.35">
      <c r="A21" s="191" t="s">
        <v>306</v>
      </c>
    </row>
    <row r="22" spans="1:1" x14ac:dyDescent="0.25">
      <c r="A22" t="s">
        <v>307</v>
      </c>
    </row>
    <row r="23" spans="1:1" x14ac:dyDescent="0.25">
      <c r="A23" s="102" t="s">
        <v>308</v>
      </c>
    </row>
    <row r="24" spans="1:1" x14ac:dyDescent="0.25">
      <c r="A24" s="103" t="s">
        <v>309</v>
      </c>
    </row>
    <row r="25" spans="1:1" x14ac:dyDescent="0.25">
      <c r="A25" s="103" t="s">
        <v>316</v>
      </c>
    </row>
    <row r="26" spans="1:1" x14ac:dyDescent="0.25">
      <c r="A26" s="103" t="s">
        <v>315</v>
      </c>
    </row>
    <row r="27" spans="1:1" x14ac:dyDescent="0.25">
      <c r="A27" s="103" t="s">
        <v>314</v>
      </c>
    </row>
    <row r="28" spans="1:1" x14ac:dyDescent="0.25">
      <c r="A28" s="104" t="s">
        <v>339</v>
      </c>
    </row>
    <row r="31" spans="1:1" x14ac:dyDescent="0.25">
      <c r="A31" s="102"/>
    </row>
    <row r="32" spans="1:1" x14ac:dyDescent="0.25">
      <c r="A32" s="102"/>
    </row>
    <row r="33" spans="1:1" x14ac:dyDescent="0.25">
      <c r="A33" s="102"/>
    </row>
    <row r="34" spans="1:1" x14ac:dyDescent="0.25">
      <c r="A34" s="102"/>
    </row>
  </sheetData>
  <sheetProtection algorithmName="SHA-512" hashValue="S9rcZwaddDczbR7f35+jrb2Tv1x5ZgsKSPXto+A6Rot+7OyWwe0fTwUuqA1WIOYd3foSt21eE0rTpiWo2rkMvg==" saltValue="meqeWlHr8Wd8ANR9vA1Z+w==" spinCount="100000"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AB2B0-17B5-4498-981D-7ABA85AD1010}">
  <sheetPr>
    <pageSetUpPr fitToPage="1"/>
  </sheetPr>
  <dimension ref="A1:AB66"/>
  <sheetViews>
    <sheetView tabSelected="1" topLeftCell="D1" zoomScale="85" zoomScaleNormal="85" workbookViewId="0">
      <pane ySplit="9" topLeftCell="A10" activePane="bottomLeft" state="frozen"/>
      <selection pane="bottomLeft" activeCell="N17" sqref="N17"/>
    </sheetView>
  </sheetViews>
  <sheetFormatPr defaultRowHeight="15" x14ac:dyDescent="0.25"/>
  <cols>
    <col min="1" max="5" width="6.5703125" customWidth="1"/>
    <col min="6" max="6" width="14.140625" customWidth="1"/>
    <col min="7" max="7" width="16.28515625" style="49" customWidth="1"/>
    <col min="8" max="8" width="13.28515625" customWidth="1"/>
    <col min="9" max="9" width="40.5703125" customWidth="1"/>
    <col min="10" max="10" width="13.42578125" customWidth="1"/>
    <col min="11" max="11" width="15.85546875" customWidth="1"/>
    <col min="12" max="12" width="17.7109375" customWidth="1"/>
    <col min="13" max="16" width="13.42578125" customWidth="1"/>
    <col min="17" max="17" width="15.28515625" customWidth="1"/>
    <col min="18" max="18" width="17.85546875" customWidth="1"/>
  </cols>
  <sheetData>
    <row r="1" spans="1:18" ht="23.25" x14ac:dyDescent="0.25">
      <c r="A1" s="70"/>
      <c r="B1" s="70"/>
      <c r="C1" s="70"/>
      <c r="D1" s="70"/>
      <c r="E1" s="70"/>
      <c r="F1" s="432" t="s">
        <v>370</v>
      </c>
      <c r="G1" s="432"/>
      <c r="H1" s="432"/>
      <c r="I1" s="432"/>
      <c r="J1" s="432"/>
      <c r="K1" s="432"/>
      <c r="L1" s="432"/>
      <c r="M1" s="432"/>
      <c r="N1" s="432"/>
      <c r="O1" s="432"/>
      <c r="P1" s="432"/>
      <c r="Q1" s="432"/>
      <c r="R1" s="432"/>
    </row>
    <row r="2" spans="1:18" ht="15.75" x14ac:dyDescent="0.25">
      <c r="A2" s="70"/>
      <c r="B2" s="70"/>
      <c r="C2" s="429" t="s">
        <v>152</v>
      </c>
      <c r="D2" s="429"/>
      <c r="E2" s="429"/>
      <c r="F2" s="438"/>
      <c r="G2" s="438"/>
      <c r="H2" s="438"/>
      <c r="I2" s="438"/>
      <c r="J2" s="216"/>
      <c r="K2" s="217"/>
      <c r="L2" s="217"/>
      <c r="M2" s="218"/>
      <c r="N2" s="219"/>
      <c r="O2" s="219"/>
      <c r="Q2" s="220" t="s">
        <v>22</v>
      </c>
      <c r="R2" s="45">
        <v>45682</v>
      </c>
    </row>
    <row r="3" spans="1:18" ht="15.75" x14ac:dyDescent="0.25">
      <c r="A3" s="70"/>
      <c r="B3" s="70"/>
      <c r="C3" s="429" t="s">
        <v>13</v>
      </c>
      <c r="D3" s="429"/>
      <c r="E3" s="429"/>
      <c r="F3" s="439"/>
      <c r="G3" s="439"/>
      <c r="H3" s="439"/>
      <c r="I3" s="439"/>
      <c r="J3" s="218"/>
      <c r="K3" s="218"/>
      <c r="L3" s="222"/>
      <c r="M3" s="222"/>
      <c r="N3" s="219"/>
      <c r="O3" s="219"/>
      <c r="Q3" s="243" t="s">
        <v>19</v>
      </c>
      <c r="R3" s="262">
        <v>1</v>
      </c>
    </row>
    <row r="4" spans="1:18" ht="15.75" x14ac:dyDescent="0.25">
      <c r="A4" s="70"/>
      <c r="B4" s="70"/>
      <c r="C4" s="429" t="s">
        <v>0</v>
      </c>
      <c r="D4" s="429"/>
      <c r="E4" s="429"/>
      <c r="F4" s="440"/>
      <c r="G4" s="440"/>
      <c r="H4" s="439"/>
      <c r="I4" s="439"/>
      <c r="J4" s="217"/>
      <c r="K4" s="217"/>
      <c r="L4" s="222"/>
      <c r="M4" s="222"/>
      <c r="N4" s="219"/>
      <c r="O4" s="219"/>
      <c r="Q4" s="243" t="s">
        <v>20</v>
      </c>
      <c r="R4" s="263">
        <v>45652</v>
      </c>
    </row>
    <row r="5" spans="1:18" ht="15.75" x14ac:dyDescent="0.25">
      <c r="A5" s="70"/>
      <c r="B5" s="70"/>
      <c r="C5" s="429" t="s">
        <v>153</v>
      </c>
      <c r="D5" s="429"/>
      <c r="E5" s="429"/>
      <c r="F5" s="439"/>
      <c r="G5" s="439"/>
      <c r="H5" s="439"/>
      <c r="I5" s="439"/>
      <c r="J5" s="126"/>
      <c r="K5" s="126"/>
      <c r="L5" s="222"/>
      <c r="M5" s="222"/>
      <c r="N5" s="219"/>
      <c r="O5" s="219"/>
      <c r="Q5" s="243" t="s">
        <v>21</v>
      </c>
      <c r="R5" s="263">
        <v>45682</v>
      </c>
    </row>
    <row r="6" spans="1:18" ht="15.75" x14ac:dyDescent="0.25">
      <c r="A6" s="70"/>
      <c r="B6" s="70"/>
      <c r="C6" s="429" t="s">
        <v>325</v>
      </c>
      <c r="D6" s="429"/>
      <c r="E6" s="429"/>
      <c r="F6" s="441"/>
      <c r="G6" s="441"/>
      <c r="H6" s="442"/>
      <c r="I6" s="442"/>
      <c r="J6" s="217"/>
      <c r="K6" s="217"/>
      <c r="L6" s="222"/>
      <c r="M6" s="222"/>
      <c r="N6" s="219"/>
      <c r="O6" s="219"/>
      <c r="P6" s="223"/>
      <c r="Q6" s="243" t="s">
        <v>368</v>
      </c>
      <c r="R6" s="221">
        <v>0</v>
      </c>
    </row>
    <row r="7" spans="1:18" ht="8.25" customHeight="1" thickBot="1" x14ac:dyDescent="0.3">
      <c r="A7" s="70"/>
      <c r="B7" s="70"/>
      <c r="C7" s="70"/>
      <c r="D7" s="70"/>
      <c r="E7" s="70"/>
      <c r="F7" s="80"/>
      <c r="G7" s="80"/>
      <c r="H7" s="81"/>
      <c r="I7" s="80"/>
      <c r="J7" s="82"/>
      <c r="K7" s="135"/>
      <c r="L7" s="79"/>
      <c r="M7" s="79"/>
      <c r="N7" s="79"/>
      <c r="O7" s="79"/>
      <c r="P7" s="79"/>
      <c r="Q7" s="79"/>
      <c r="R7" s="79"/>
    </row>
    <row r="8" spans="1:18" ht="16.5" customHeight="1" thickBot="1" x14ac:dyDescent="0.3">
      <c r="A8" s="70"/>
      <c r="B8" s="70"/>
      <c r="C8" s="70"/>
      <c r="D8" s="70"/>
      <c r="E8" s="70"/>
      <c r="F8" s="83"/>
      <c r="G8" s="83"/>
      <c r="H8" s="83"/>
      <c r="I8" s="83"/>
      <c r="J8" s="433" t="s">
        <v>80</v>
      </c>
      <c r="K8" s="434"/>
      <c r="L8" s="435"/>
      <c r="M8" s="114" t="s">
        <v>150</v>
      </c>
      <c r="N8" s="443" t="s">
        <v>81</v>
      </c>
      <c r="O8" s="444"/>
      <c r="P8" s="445"/>
      <c r="Q8" s="281" t="s">
        <v>150</v>
      </c>
      <c r="R8" s="266" t="s">
        <v>345</v>
      </c>
    </row>
    <row r="9" spans="1:18" ht="48.75" customHeight="1" thickBot="1" x14ac:dyDescent="0.3">
      <c r="A9" s="41" t="s">
        <v>133</v>
      </c>
      <c r="B9" s="40" t="s">
        <v>270</v>
      </c>
      <c r="C9" s="40" t="s">
        <v>180</v>
      </c>
      <c r="D9" s="40" t="s">
        <v>148</v>
      </c>
      <c r="E9" s="40" t="s">
        <v>149</v>
      </c>
      <c r="F9" s="16" t="s">
        <v>1</v>
      </c>
      <c r="G9" s="365" t="s">
        <v>369</v>
      </c>
      <c r="H9" s="44" t="s">
        <v>77</v>
      </c>
      <c r="I9" s="17" t="s">
        <v>2</v>
      </c>
      <c r="J9" s="17" t="s">
        <v>3</v>
      </c>
      <c r="K9" s="136" t="s">
        <v>4</v>
      </c>
      <c r="L9" s="137" t="s">
        <v>76</v>
      </c>
      <c r="M9" s="136" t="s">
        <v>151</v>
      </c>
      <c r="N9" s="43" t="s">
        <v>156</v>
      </c>
      <c r="O9" s="12" t="s">
        <v>155</v>
      </c>
      <c r="P9" s="138" t="s">
        <v>78</v>
      </c>
      <c r="Q9" s="269" t="s">
        <v>347</v>
      </c>
      <c r="R9" s="139" t="s">
        <v>79</v>
      </c>
    </row>
    <row r="10" spans="1:18" ht="19.5" thickBot="1" x14ac:dyDescent="0.3">
      <c r="A10" s="236" t="s">
        <v>282</v>
      </c>
      <c r="B10" s="19"/>
      <c r="C10" s="19"/>
      <c r="D10" s="19"/>
      <c r="E10" s="19"/>
      <c r="F10" s="270" t="s">
        <v>283</v>
      </c>
      <c r="H10" s="271"/>
      <c r="I10" s="271"/>
      <c r="J10" s="271"/>
      <c r="K10" s="272"/>
      <c r="L10" s="272"/>
      <c r="M10" s="272"/>
      <c r="N10" s="271"/>
      <c r="O10" s="271"/>
      <c r="P10" s="271"/>
      <c r="Q10" s="271"/>
      <c r="R10" s="273"/>
    </row>
    <row r="11" spans="1:18" x14ac:dyDescent="0.25">
      <c r="A11" s="224" t="str">
        <f>IF(K11&lt;&gt;"","x","")</f>
        <v/>
      </c>
      <c r="B11" s="225"/>
      <c r="C11" s="226" t="e">
        <f>L11/R6</f>
        <v>#DIV/0!</v>
      </c>
      <c r="D11" s="227"/>
      <c r="E11" s="227"/>
      <c r="F11" s="140">
        <v>999105100</v>
      </c>
      <c r="G11" s="276"/>
      <c r="H11" s="275">
        <v>1</v>
      </c>
      <c r="I11" s="141" t="s">
        <v>284</v>
      </c>
      <c r="J11" s="21" t="s">
        <v>39</v>
      </c>
      <c r="K11" s="276"/>
      <c r="L11" s="277">
        <f>ROUND(K11*H11,2)</f>
        <v>0</v>
      </c>
      <c r="M11" s="278"/>
      <c r="N11" s="142"/>
      <c r="O11" s="47">
        <f>M11+N11</f>
        <v>0</v>
      </c>
      <c r="P11" s="143">
        <f>IFERROR(O11/H11,"0.00%")</f>
        <v>0</v>
      </c>
      <c r="Q11" s="277">
        <f>K11*M11</f>
        <v>0</v>
      </c>
      <c r="R11" s="279">
        <f>P11*L11</f>
        <v>0</v>
      </c>
    </row>
    <row r="12" spans="1:18" x14ac:dyDescent="0.25">
      <c r="A12" s="70" t="str">
        <f t="shared" ref="A12:A31" si="0">IF(K12&lt;&gt;"","x","")</f>
        <v/>
      </c>
      <c r="B12" s="70" t="s">
        <v>281</v>
      </c>
      <c r="C12" s="228" t="e">
        <f>L12/$R$6</f>
        <v>#DIV/0!</v>
      </c>
      <c r="D12" s="84"/>
      <c r="E12" s="84"/>
      <c r="F12" s="53">
        <v>999105120</v>
      </c>
      <c r="G12" s="144"/>
      <c r="H12" s="23">
        <v>1</v>
      </c>
      <c r="I12" s="3" t="s">
        <v>285</v>
      </c>
      <c r="J12" s="2" t="s">
        <v>39</v>
      </c>
      <c r="K12" s="144"/>
      <c r="L12" s="145">
        <f>ROUND(K12*H12,2)</f>
        <v>0</v>
      </c>
      <c r="M12" s="146"/>
      <c r="N12" s="147"/>
      <c r="O12" s="46">
        <f t="shared" ref="O12:O28" si="1">M12+N12</f>
        <v>0</v>
      </c>
      <c r="P12" s="148">
        <f t="shared" ref="P12:P30" si="2">IFERROR(O12/H12,"0.00%")</f>
        <v>0</v>
      </c>
      <c r="Q12" s="145">
        <f>M12*K12</f>
        <v>0</v>
      </c>
      <c r="R12" s="149">
        <f t="shared" ref="R12:R32" si="3">P12*L12</f>
        <v>0</v>
      </c>
    </row>
    <row r="13" spans="1:18" x14ac:dyDescent="0.25">
      <c r="A13" s="70" t="str">
        <f t="shared" si="0"/>
        <v/>
      </c>
      <c r="B13" s="70" t="s">
        <v>272</v>
      </c>
      <c r="C13" s="228" t="e">
        <f t="shared" ref="C13:C31" si="4">L13/$R$6</f>
        <v>#DIV/0!</v>
      </c>
      <c r="D13" s="84"/>
      <c r="E13" s="84"/>
      <c r="F13" s="53">
        <v>999105135</v>
      </c>
      <c r="G13" s="144"/>
      <c r="H13" s="23">
        <v>1</v>
      </c>
      <c r="I13" s="3" t="s">
        <v>286</v>
      </c>
      <c r="J13" s="2" t="s">
        <v>39</v>
      </c>
      <c r="K13" s="144"/>
      <c r="L13" s="145">
        <f t="shared" ref="L13:L31" si="5">ROUND(K13*H13,2)</f>
        <v>0</v>
      </c>
      <c r="M13" s="146"/>
      <c r="N13" s="147"/>
      <c r="O13" s="46">
        <f t="shared" si="1"/>
        <v>0</v>
      </c>
      <c r="P13" s="148">
        <f t="shared" si="2"/>
        <v>0</v>
      </c>
      <c r="Q13" s="145">
        <f t="shared" ref="Q13:Q31" si="6">M13*K13</f>
        <v>0</v>
      </c>
      <c r="R13" s="149">
        <f t="shared" si="3"/>
        <v>0</v>
      </c>
    </row>
    <row r="14" spans="1:18" x14ac:dyDescent="0.25">
      <c r="A14" s="70" t="str">
        <f t="shared" si="0"/>
        <v/>
      </c>
      <c r="B14" s="70"/>
      <c r="C14" s="228" t="e">
        <f t="shared" si="4"/>
        <v>#DIV/0!</v>
      </c>
      <c r="D14" s="84"/>
      <c r="E14" s="84"/>
      <c r="F14" s="53">
        <v>999105136</v>
      </c>
      <c r="G14" s="144"/>
      <c r="H14" s="23">
        <v>1</v>
      </c>
      <c r="I14" s="3" t="s">
        <v>287</v>
      </c>
      <c r="J14" s="2" t="s">
        <v>39</v>
      </c>
      <c r="K14" s="144"/>
      <c r="L14" s="145">
        <f t="shared" si="5"/>
        <v>0</v>
      </c>
      <c r="M14" s="146"/>
      <c r="N14" s="147"/>
      <c r="O14" s="46">
        <f t="shared" si="1"/>
        <v>0</v>
      </c>
      <c r="P14" s="148">
        <f t="shared" si="2"/>
        <v>0</v>
      </c>
      <c r="Q14" s="145">
        <f t="shared" si="6"/>
        <v>0</v>
      </c>
      <c r="R14" s="149">
        <f t="shared" si="3"/>
        <v>0</v>
      </c>
    </row>
    <row r="15" spans="1:18" x14ac:dyDescent="0.25">
      <c r="A15" s="70" t="str">
        <f t="shared" si="0"/>
        <v/>
      </c>
      <c r="B15" s="70"/>
      <c r="C15" s="228" t="e">
        <f t="shared" si="4"/>
        <v>#DIV/0!</v>
      </c>
      <c r="D15" s="84"/>
      <c r="E15" s="84"/>
      <c r="F15" s="53">
        <v>999105160</v>
      </c>
      <c r="G15" s="144"/>
      <c r="H15" s="23">
        <v>1</v>
      </c>
      <c r="I15" s="3" t="s">
        <v>288</v>
      </c>
      <c r="J15" s="2" t="s">
        <v>39</v>
      </c>
      <c r="K15" s="144"/>
      <c r="L15" s="145">
        <f t="shared" si="5"/>
        <v>0</v>
      </c>
      <c r="M15" s="146"/>
      <c r="N15" s="147"/>
      <c r="O15" s="46">
        <f t="shared" si="1"/>
        <v>0</v>
      </c>
      <c r="P15" s="148">
        <f t="shared" si="2"/>
        <v>0</v>
      </c>
      <c r="Q15" s="145">
        <f t="shared" si="6"/>
        <v>0</v>
      </c>
      <c r="R15" s="149">
        <f t="shared" si="3"/>
        <v>0</v>
      </c>
    </row>
    <row r="16" spans="1:18" x14ac:dyDescent="0.25">
      <c r="A16" s="70" t="str">
        <f t="shared" si="0"/>
        <v/>
      </c>
      <c r="B16" s="70"/>
      <c r="C16" s="228" t="e">
        <f t="shared" si="4"/>
        <v>#DIV/0!</v>
      </c>
      <c r="D16" s="84"/>
      <c r="E16" s="84"/>
      <c r="F16" s="53">
        <v>999105200</v>
      </c>
      <c r="G16" s="144"/>
      <c r="H16" s="23">
        <v>1</v>
      </c>
      <c r="I16" s="3" t="s">
        <v>114</v>
      </c>
      <c r="J16" s="2" t="s">
        <v>39</v>
      </c>
      <c r="K16" s="144"/>
      <c r="L16" s="145">
        <f t="shared" si="5"/>
        <v>0</v>
      </c>
      <c r="M16" s="146"/>
      <c r="N16" s="147"/>
      <c r="O16" s="46">
        <f t="shared" si="1"/>
        <v>0</v>
      </c>
      <c r="P16" s="148">
        <f t="shared" si="2"/>
        <v>0</v>
      </c>
      <c r="Q16" s="145">
        <f t="shared" si="6"/>
        <v>0</v>
      </c>
      <c r="R16" s="149">
        <f t="shared" si="3"/>
        <v>0</v>
      </c>
    </row>
    <row r="17" spans="1:27" x14ac:dyDescent="0.25">
      <c r="A17" s="70" t="str">
        <f t="shared" si="0"/>
        <v/>
      </c>
      <c r="B17" s="70"/>
      <c r="C17" s="228" t="e">
        <f t="shared" si="4"/>
        <v>#DIV/0!</v>
      </c>
      <c r="D17" s="84"/>
      <c r="E17" s="84"/>
      <c r="F17" s="53">
        <v>999105265</v>
      </c>
      <c r="G17" s="144"/>
      <c r="H17" s="23">
        <v>1</v>
      </c>
      <c r="I17" s="3" t="s">
        <v>289</v>
      </c>
      <c r="J17" s="2" t="s">
        <v>39</v>
      </c>
      <c r="K17" s="144"/>
      <c r="L17" s="145">
        <f t="shared" si="5"/>
        <v>0</v>
      </c>
      <c r="M17" s="146"/>
      <c r="N17" s="147"/>
      <c r="O17" s="46">
        <f t="shared" si="1"/>
        <v>0</v>
      </c>
      <c r="P17" s="148">
        <f t="shared" si="2"/>
        <v>0</v>
      </c>
      <c r="Q17" s="145">
        <f t="shared" si="6"/>
        <v>0</v>
      </c>
      <c r="R17" s="149">
        <f t="shared" si="3"/>
        <v>0</v>
      </c>
    </row>
    <row r="18" spans="1:27" x14ac:dyDescent="0.25">
      <c r="A18" s="70" t="str">
        <f t="shared" si="0"/>
        <v/>
      </c>
      <c r="B18" s="70"/>
      <c r="C18" s="228" t="e">
        <f t="shared" si="4"/>
        <v>#DIV/0!</v>
      </c>
      <c r="D18" s="84"/>
      <c r="E18" s="84"/>
      <c r="F18" s="150">
        <v>999105295</v>
      </c>
      <c r="G18" s="144"/>
      <c r="H18" s="187">
        <v>1</v>
      </c>
      <c r="I18" s="151" t="s">
        <v>290</v>
      </c>
      <c r="J18" s="2" t="s">
        <v>39</v>
      </c>
      <c r="K18" s="144"/>
      <c r="L18" s="145">
        <f>ROUND(K18*H18,2)</f>
        <v>0</v>
      </c>
      <c r="M18" s="146"/>
      <c r="N18" s="147"/>
      <c r="O18" s="46">
        <f t="shared" si="1"/>
        <v>0</v>
      </c>
      <c r="P18" s="148">
        <f t="shared" si="2"/>
        <v>0</v>
      </c>
      <c r="Q18" s="145">
        <f t="shared" si="6"/>
        <v>0</v>
      </c>
      <c r="R18" s="149">
        <f t="shared" si="3"/>
        <v>0</v>
      </c>
    </row>
    <row r="19" spans="1:27" x14ac:dyDescent="0.25">
      <c r="A19" s="70" t="str">
        <f t="shared" si="0"/>
        <v/>
      </c>
      <c r="B19" s="70"/>
      <c r="C19" s="228" t="e">
        <f t="shared" si="4"/>
        <v>#DIV/0!</v>
      </c>
      <c r="D19" s="84"/>
      <c r="E19" s="84"/>
      <c r="F19" s="150">
        <v>999105300</v>
      </c>
      <c r="G19" s="144"/>
      <c r="H19" s="187">
        <v>1</v>
      </c>
      <c r="I19" s="151" t="s">
        <v>291</v>
      </c>
      <c r="J19" s="2" t="s">
        <v>39</v>
      </c>
      <c r="K19" s="144"/>
      <c r="L19" s="145">
        <f t="shared" si="5"/>
        <v>0</v>
      </c>
      <c r="M19" s="146"/>
      <c r="N19" s="147"/>
      <c r="O19" s="46">
        <f t="shared" si="1"/>
        <v>0</v>
      </c>
      <c r="P19" s="148">
        <f t="shared" si="2"/>
        <v>0</v>
      </c>
      <c r="Q19" s="145">
        <f>M19*K19</f>
        <v>0</v>
      </c>
      <c r="R19" s="149">
        <f t="shared" si="3"/>
        <v>0</v>
      </c>
    </row>
    <row r="20" spans="1:27" x14ac:dyDescent="0.25">
      <c r="A20" s="70" t="str">
        <f t="shared" si="0"/>
        <v/>
      </c>
      <c r="B20" s="70" t="s">
        <v>272</v>
      </c>
      <c r="C20" s="228" t="e">
        <f t="shared" si="4"/>
        <v>#DIV/0!</v>
      </c>
      <c r="D20" s="84"/>
      <c r="E20" s="84"/>
      <c r="F20" s="150">
        <v>999105310</v>
      </c>
      <c r="G20" s="144"/>
      <c r="H20" s="187">
        <v>1</v>
      </c>
      <c r="I20" s="151" t="s">
        <v>292</v>
      </c>
      <c r="J20" s="2" t="s">
        <v>39</v>
      </c>
      <c r="K20" s="144"/>
      <c r="L20" s="145">
        <f t="shared" si="5"/>
        <v>0</v>
      </c>
      <c r="M20" s="146"/>
      <c r="N20" s="147"/>
      <c r="O20" s="46">
        <f t="shared" si="1"/>
        <v>0</v>
      </c>
      <c r="P20" s="148">
        <f t="shared" si="2"/>
        <v>0</v>
      </c>
      <c r="Q20" s="145">
        <f t="shared" si="6"/>
        <v>0</v>
      </c>
      <c r="R20" s="149">
        <f t="shared" si="3"/>
        <v>0</v>
      </c>
    </row>
    <row r="21" spans="1:27" x14ac:dyDescent="0.25">
      <c r="A21" s="70" t="str">
        <f t="shared" si="0"/>
        <v/>
      </c>
      <c r="B21" s="70" t="s">
        <v>272</v>
      </c>
      <c r="C21" s="228" t="e">
        <f t="shared" si="4"/>
        <v>#DIV/0!</v>
      </c>
      <c r="D21" s="84"/>
      <c r="E21" s="84"/>
      <c r="F21" s="150">
        <v>999105315</v>
      </c>
      <c r="G21" s="144"/>
      <c r="H21" s="187">
        <v>1</v>
      </c>
      <c r="I21" s="151" t="s">
        <v>293</v>
      </c>
      <c r="J21" s="2" t="s">
        <v>39</v>
      </c>
      <c r="K21" s="144"/>
      <c r="L21" s="145">
        <f>ROUND(K21*H21,2)</f>
        <v>0</v>
      </c>
      <c r="M21" s="146"/>
      <c r="N21" s="147"/>
      <c r="O21" s="46">
        <f t="shared" si="1"/>
        <v>0</v>
      </c>
      <c r="P21" s="148">
        <f>IFERROR(O21/H21,"0.00%")</f>
        <v>0</v>
      </c>
      <c r="Q21" s="145">
        <f t="shared" si="6"/>
        <v>0</v>
      </c>
      <c r="R21" s="149">
        <f t="shared" si="3"/>
        <v>0</v>
      </c>
    </row>
    <row r="22" spans="1:27" x14ac:dyDescent="0.25">
      <c r="A22" s="70" t="str">
        <f t="shared" si="0"/>
        <v/>
      </c>
      <c r="B22" s="70" t="s">
        <v>272</v>
      </c>
      <c r="C22" s="228" t="e">
        <f t="shared" si="4"/>
        <v>#DIV/0!</v>
      </c>
      <c r="D22" s="84"/>
      <c r="E22" s="84"/>
      <c r="F22" s="150">
        <v>999105317</v>
      </c>
      <c r="G22" s="144"/>
      <c r="H22" s="187">
        <v>1</v>
      </c>
      <c r="I22" s="151" t="s">
        <v>294</v>
      </c>
      <c r="J22" s="2" t="s">
        <v>39</v>
      </c>
      <c r="K22" s="144"/>
      <c r="L22" s="145">
        <f>ROUND(K22*H22,2)</f>
        <v>0</v>
      </c>
      <c r="M22" s="146"/>
      <c r="N22" s="147"/>
      <c r="O22" s="46">
        <f t="shared" si="1"/>
        <v>0</v>
      </c>
      <c r="P22" s="148">
        <f>IFERROR(O22/H22,"0.00%")</f>
        <v>0</v>
      </c>
      <c r="Q22" s="145">
        <f t="shared" si="6"/>
        <v>0</v>
      </c>
      <c r="R22" s="149">
        <f t="shared" si="3"/>
        <v>0</v>
      </c>
    </row>
    <row r="23" spans="1:27" x14ac:dyDescent="0.25">
      <c r="A23" s="70" t="str">
        <f t="shared" si="0"/>
        <v/>
      </c>
      <c r="B23" s="70"/>
      <c r="C23" s="228" t="e">
        <f t="shared" si="4"/>
        <v>#DIV/0!</v>
      </c>
      <c r="D23" s="84"/>
      <c r="E23" s="84"/>
      <c r="F23" s="152">
        <v>999105320</v>
      </c>
      <c r="G23" s="155"/>
      <c r="H23" s="188">
        <v>1</v>
      </c>
      <c r="I23" s="153" t="s">
        <v>295</v>
      </c>
      <c r="J23" s="154" t="s">
        <v>39</v>
      </c>
      <c r="K23" s="155"/>
      <c r="L23" s="156">
        <f t="shared" si="5"/>
        <v>0</v>
      </c>
      <c r="M23" s="146"/>
      <c r="N23" s="147"/>
      <c r="O23" s="46">
        <f t="shared" si="1"/>
        <v>0</v>
      </c>
      <c r="P23" s="157">
        <f t="shared" si="2"/>
        <v>0</v>
      </c>
      <c r="Q23" s="145">
        <f t="shared" si="6"/>
        <v>0</v>
      </c>
      <c r="R23" s="229">
        <f t="shared" si="3"/>
        <v>0</v>
      </c>
    </row>
    <row r="24" spans="1:27" x14ac:dyDescent="0.25">
      <c r="A24" s="70" t="str">
        <f t="shared" si="0"/>
        <v/>
      </c>
      <c r="B24" s="70"/>
      <c r="C24" s="228" t="e">
        <f t="shared" si="4"/>
        <v>#DIV/0!</v>
      </c>
      <c r="D24" s="84"/>
      <c r="E24" s="84"/>
      <c r="F24" s="158">
        <v>999105330</v>
      </c>
      <c r="G24" s="155"/>
      <c r="H24" s="189">
        <v>1</v>
      </c>
      <c r="I24" s="159" t="s">
        <v>296</v>
      </c>
      <c r="J24" s="154" t="s">
        <v>39</v>
      </c>
      <c r="K24" s="155"/>
      <c r="L24" s="156">
        <f t="shared" si="5"/>
        <v>0</v>
      </c>
      <c r="M24" s="146"/>
      <c r="N24" s="147"/>
      <c r="O24" s="46">
        <f t="shared" si="1"/>
        <v>0</v>
      </c>
      <c r="P24" s="157">
        <f t="shared" si="2"/>
        <v>0</v>
      </c>
      <c r="Q24" s="145">
        <f t="shared" si="6"/>
        <v>0</v>
      </c>
      <c r="R24" s="229">
        <f t="shared" si="3"/>
        <v>0</v>
      </c>
    </row>
    <row r="25" spans="1:27" x14ac:dyDescent="0.25">
      <c r="A25" s="70" t="str">
        <f t="shared" si="0"/>
        <v/>
      </c>
      <c r="B25" s="70"/>
      <c r="C25" s="228" t="e">
        <f t="shared" si="4"/>
        <v>#DIV/0!</v>
      </c>
      <c r="D25" s="84"/>
      <c r="E25" s="84"/>
      <c r="F25" s="158">
        <v>999105340</v>
      </c>
      <c r="G25" s="155"/>
      <c r="H25" s="189">
        <v>1</v>
      </c>
      <c r="I25" s="159" t="s">
        <v>297</v>
      </c>
      <c r="J25" s="154" t="s">
        <v>39</v>
      </c>
      <c r="K25" s="155"/>
      <c r="L25" s="156">
        <f>ROUND(K25*H25,2)</f>
        <v>0</v>
      </c>
      <c r="M25" s="146"/>
      <c r="N25" s="147"/>
      <c r="O25" s="46">
        <f t="shared" si="1"/>
        <v>0</v>
      </c>
      <c r="P25" s="157">
        <f t="shared" si="2"/>
        <v>0</v>
      </c>
      <c r="Q25" s="145">
        <f t="shared" si="6"/>
        <v>0</v>
      </c>
      <c r="R25" s="229">
        <f t="shared" si="3"/>
        <v>0</v>
      </c>
    </row>
    <row r="26" spans="1:27" x14ac:dyDescent="0.25">
      <c r="A26" s="70" t="str">
        <f t="shared" si="0"/>
        <v/>
      </c>
      <c r="B26" s="70"/>
      <c r="C26" s="228" t="e">
        <f t="shared" si="4"/>
        <v>#DIV/0!</v>
      </c>
      <c r="D26" s="84"/>
      <c r="E26" s="84"/>
      <c r="F26" s="158">
        <v>999105350</v>
      </c>
      <c r="G26" s="155"/>
      <c r="H26" s="189">
        <v>1</v>
      </c>
      <c r="I26" s="159" t="s">
        <v>298</v>
      </c>
      <c r="J26" s="154" t="s">
        <v>39</v>
      </c>
      <c r="K26" s="155"/>
      <c r="L26" s="156">
        <f t="shared" si="5"/>
        <v>0</v>
      </c>
      <c r="M26" s="146"/>
      <c r="N26" s="147"/>
      <c r="O26" s="46">
        <f t="shared" si="1"/>
        <v>0</v>
      </c>
      <c r="P26" s="157">
        <f t="shared" si="2"/>
        <v>0</v>
      </c>
      <c r="Q26" s="145">
        <f t="shared" si="6"/>
        <v>0</v>
      </c>
      <c r="R26" s="229">
        <f t="shared" si="3"/>
        <v>0</v>
      </c>
    </row>
    <row r="27" spans="1:27" x14ac:dyDescent="0.25">
      <c r="A27" s="70" t="str">
        <f t="shared" si="0"/>
        <v/>
      </c>
      <c r="B27" s="70"/>
      <c r="C27" s="228" t="e">
        <f t="shared" si="4"/>
        <v>#DIV/0!</v>
      </c>
      <c r="D27" s="84"/>
      <c r="E27" s="84"/>
      <c r="F27" s="160">
        <v>999105370</v>
      </c>
      <c r="G27" s="155"/>
      <c r="H27" s="190">
        <v>1</v>
      </c>
      <c r="I27" s="161" t="s">
        <v>299</v>
      </c>
      <c r="J27" s="154" t="s">
        <v>39</v>
      </c>
      <c r="K27" s="155"/>
      <c r="L27" s="156">
        <f t="shared" si="5"/>
        <v>0</v>
      </c>
      <c r="M27" s="146"/>
      <c r="N27" s="147"/>
      <c r="O27" s="46">
        <f t="shared" si="1"/>
        <v>0</v>
      </c>
      <c r="P27" s="157">
        <f t="shared" si="2"/>
        <v>0</v>
      </c>
      <c r="Q27" s="145">
        <f t="shared" si="6"/>
        <v>0</v>
      </c>
      <c r="R27" s="229">
        <f t="shared" si="3"/>
        <v>0</v>
      </c>
    </row>
    <row r="28" spans="1:27" x14ac:dyDescent="0.25">
      <c r="A28" s="70" t="str">
        <f t="shared" si="0"/>
        <v/>
      </c>
      <c r="B28" s="70" t="s">
        <v>274</v>
      </c>
      <c r="C28" s="228" t="e">
        <f t="shared" si="4"/>
        <v>#DIV/0!</v>
      </c>
      <c r="D28" s="84"/>
      <c r="E28" s="84"/>
      <c r="F28" s="158">
        <v>999105390</v>
      </c>
      <c r="G28" s="155"/>
      <c r="H28" s="189">
        <v>1</v>
      </c>
      <c r="I28" s="159" t="s">
        <v>300</v>
      </c>
      <c r="J28" s="154" t="s">
        <v>39</v>
      </c>
      <c r="K28" s="155"/>
      <c r="L28" s="156">
        <f t="shared" si="5"/>
        <v>0</v>
      </c>
      <c r="M28" s="146"/>
      <c r="N28" s="147"/>
      <c r="O28" s="46">
        <f t="shared" si="1"/>
        <v>0</v>
      </c>
      <c r="P28" s="157">
        <f t="shared" si="2"/>
        <v>0</v>
      </c>
      <c r="Q28" s="145">
        <f t="shared" si="6"/>
        <v>0</v>
      </c>
      <c r="R28" s="229">
        <f t="shared" si="3"/>
        <v>0</v>
      </c>
    </row>
    <row r="29" spans="1:27" s="119" customFormat="1" x14ac:dyDescent="0.25">
      <c r="A29" s="70" t="str">
        <f t="shared" si="0"/>
        <v/>
      </c>
      <c r="B29" s="70" t="s">
        <v>281</v>
      </c>
      <c r="C29" s="228" t="e">
        <f t="shared" si="4"/>
        <v>#DIV/0!</v>
      </c>
      <c r="D29" s="84"/>
      <c r="E29" s="84"/>
      <c r="F29" s="53">
        <v>999107010</v>
      </c>
      <c r="G29" s="73"/>
      <c r="H29" s="23">
        <v>1</v>
      </c>
      <c r="I29" s="3" t="s">
        <v>379</v>
      </c>
      <c r="J29" s="2" t="s">
        <v>39</v>
      </c>
      <c r="K29" s="73"/>
      <c r="L29" s="73">
        <f t="shared" si="5"/>
        <v>0</v>
      </c>
      <c r="M29" s="120"/>
      <c r="N29" s="46"/>
      <c r="O29" s="46">
        <f>M29+N29</f>
        <v>0</v>
      </c>
      <c r="P29" s="1">
        <f t="shared" si="2"/>
        <v>0</v>
      </c>
      <c r="Q29" s="145">
        <f t="shared" si="6"/>
        <v>0</v>
      </c>
      <c r="R29" s="76">
        <f t="shared" si="3"/>
        <v>0</v>
      </c>
      <c r="S29" s="116"/>
      <c r="T29" s="117"/>
      <c r="U29" s="118"/>
      <c r="V29" s="49"/>
      <c r="W29" s="49"/>
      <c r="X29" s="49"/>
      <c r="Y29" s="49"/>
      <c r="Z29" s="49"/>
      <c r="AA29" s="49"/>
    </row>
    <row r="30" spans="1:27" x14ac:dyDescent="0.25">
      <c r="A30" s="70" t="str">
        <f t="shared" si="0"/>
        <v/>
      </c>
      <c r="B30" s="70"/>
      <c r="C30" s="228" t="e">
        <f t="shared" si="4"/>
        <v>#DIV/0!</v>
      </c>
      <c r="D30" s="84"/>
      <c r="E30" s="84"/>
      <c r="F30" s="53">
        <v>999107190</v>
      </c>
      <c r="G30" s="155"/>
      <c r="H30" s="23">
        <v>1</v>
      </c>
      <c r="I30" s="3" t="s">
        <v>301</v>
      </c>
      <c r="J30" s="154" t="s">
        <v>39</v>
      </c>
      <c r="K30" s="155"/>
      <c r="L30" s="156">
        <f t="shared" si="5"/>
        <v>0</v>
      </c>
      <c r="M30" s="146"/>
      <c r="N30" s="147"/>
      <c r="O30" s="46">
        <f>M30+N30</f>
        <v>0</v>
      </c>
      <c r="P30" s="157">
        <f t="shared" si="2"/>
        <v>0</v>
      </c>
      <c r="Q30" s="145">
        <f t="shared" si="6"/>
        <v>0</v>
      </c>
      <c r="R30" s="229">
        <f t="shared" si="3"/>
        <v>0</v>
      </c>
    </row>
    <row r="31" spans="1:27" x14ac:dyDescent="0.25">
      <c r="A31" s="70" t="str">
        <f t="shared" si="0"/>
        <v/>
      </c>
      <c r="B31" s="70"/>
      <c r="C31" s="228" t="e">
        <f t="shared" si="4"/>
        <v>#DIV/0!</v>
      </c>
      <c r="D31" s="84"/>
      <c r="E31" s="84"/>
      <c r="F31" s="158">
        <v>999107200</v>
      </c>
      <c r="G31" s="155"/>
      <c r="H31" s="189">
        <v>1</v>
      </c>
      <c r="I31" s="159" t="s">
        <v>302</v>
      </c>
      <c r="J31" s="154" t="s">
        <v>39</v>
      </c>
      <c r="K31" s="155"/>
      <c r="L31" s="156">
        <f t="shared" si="5"/>
        <v>0</v>
      </c>
      <c r="M31" s="146"/>
      <c r="N31" s="147"/>
      <c r="O31" s="46">
        <f>M31+N31</f>
        <v>0</v>
      </c>
      <c r="P31" s="157">
        <f>IFERROR(O31/H31,"0.00%")</f>
        <v>0</v>
      </c>
      <c r="Q31" s="145">
        <f t="shared" si="6"/>
        <v>0</v>
      </c>
      <c r="R31" s="229">
        <f>P31*L31</f>
        <v>0</v>
      </c>
    </row>
    <row r="32" spans="1:27" ht="15.75" thickBot="1" x14ac:dyDescent="0.3">
      <c r="A32" s="70" t="str">
        <f t="shared" ref="A32" si="7">IF(K32&lt;&gt;"","x","")</f>
        <v/>
      </c>
      <c r="B32" s="70" t="s">
        <v>281</v>
      </c>
      <c r="C32" s="228" t="e">
        <f>L32/$R$6</f>
        <v>#DIV/0!</v>
      </c>
      <c r="D32" s="84"/>
      <c r="E32" s="84"/>
      <c r="F32" s="391">
        <v>999618150</v>
      </c>
      <c r="G32" s="392"/>
      <c r="H32" s="393">
        <v>1</v>
      </c>
      <c r="I32" s="394" t="s">
        <v>303</v>
      </c>
      <c r="J32" s="395" t="s">
        <v>39</v>
      </c>
      <c r="K32" s="392"/>
      <c r="L32" s="396">
        <f t="shared" ref="L32" si="8">ROUND(K32*H32,2)</f>
        <v>0</v>
      </c>
      <c r="M32" s="397"/>
      <c r="N32" s="398"/>
      <c r="O32" s="200">
        <f>M32+N32</f>
        <v>0</v>
      </c>
      <c r="P32" s="399">
        <f>IFERROR(O32/H32,"0.00%")</f>
        <v>0</v>
      </c>
      <c r="Q32" s="400">
        <f>M32*K32</f>
        <v>0</v>
      </c>
      <c r="R32" s="401">
        <f t="shared" si="3"/>
        <v>0</v>
      </c>
    </row>
    <row r="33" spans="1:28" s="85" customFormat="1" ht="15.75" customHeight="1" thickBot="1" x14ac:dyDescent="0.3">
      <c r="A33" s="194" t="s">
        <v>154</v>
      </c>
      <c r="B33" s="195"/>
      <c r="C33" s="195"/>
      <c r="D33" s="196"/>
      <c r="E33" s="196"/>
      <c r="F33" s="419"/>
      <c r="G33" s="420"/>
      <c r="H33" s="420"/>
      <c r="I33" s="421"/>
      <c r="J33" s="422"/>
      <c r="K33" s="424" t="s">
        <v>82</v>
      </c>
      <c r="L33" s="428">
        <f>SUM(L11:L32)</f>
        <v>0</v>
      </c>
      <c r="M33" s="197"/>
      <c r="N33" s="197"/>
      <c r="O33" s="198"/>
      <c r="P33" s="198"/>
      <c r="Q33" s="201">
        <f>SUM(Q11:Q32)</f>
        <v>0</v>
      </c>
      <c r="R33" s="202">
        <f>SUM(R11:R32)</f>
        <v>0</v>
      </c>
      <c r="S33" s="121"/>
      <c r="T33" s="121"/>
      <c r="U33" s="122"/>
      <c r="V33" s="123"/>
    </row>
    <row r="34" spans="1:28" s="49" customFormat="1" ht="30.6" customHeight="1" thickBot="1" x14ac:dyDescent="0.3">
      <c r="A34" s="244" t="s">
        <v>109</v>
      </c>
      <c r="B34" s="244"/>
      <c r="C34" s="244"/>
      <c r="D34" s="244"/>
      <c r="E34" s="244"/>
      <c r="F34" s="414" t="s">
        <v>102</v>
      </c>
      <c r="G34" s="415"/>
      <c r="H34" s="416"/>
      <c r="I34" s="418"/>
      <c r="J34" s="418"/>
      <c r="K34" s="418"/>
      <c r="L34" s="20"/>
      <c r="M34" s="20"/>
      <c r="N34" s="20"/>
      <c r="O34" s="408"/>
      <c r="P34" s="408"/>
      <c r="Q34" s="408"/>
      <c r="R34" s="409"/>
      <c r="S34" s="116"/>
      <c r="T34" s="116"/>
      <c r="U34" s="117"/>
      <c r="V34" s="118"/>
    </row>
    <row r="35" spans="1:28" s="49" customFormat="1" x14ac:dyDescent="0.25">
      <c r="A35" s="224" t="str">
        <f>IF(L35&lt;&gt;"","x","")</f>
        <v>x</v>
      </c>
      <c r="B35" s="225"/>
      <c r="C35" s="282" t="e">
        <f>M35/'Construction SOV'!R6</f>
        <v>#DIV/0!</v>
      </c>
      <c r="D35" s="227"/>
      <c r="E35" s="227"/>
      <c r="F35" s="402">
        <v>999107300</v>
      </c>
      <c r="G35" s="403"/>
      <c r="H35" s="403">
        <v>1</v>
      </c>
      <c r="I35" s="161" t="s">
        <v>128</v>
      </c>
      <c r="J35" s="154" t="s">
        <v>39</v>
      </c>
      <c r="K35" s="404"/>
      <c r="L35" s="156">
        <f>ROUND(K35*H35,2)</f>
        <v>0</v>
      </c>
      <c r="M35" s="406"/>
      <c r="N35" s="407"/>
      <c r="O35" s="46">
        <f t="shared" ref="O35:O36" si="9">M35+N35</f>
        <v>0</v>
      </c>
      <c r="P35" s="157">
        <f>IFERROR(O35/H35,"0.00%")</f>
        <v>0</v>
      </c>
      <c r="Q35" s="145">
        <f>M35*K35</f>
        <v>0</v>
      </c>
      <c r="R35" s="405">
        <f>L35*N35</f>
        <v>0</v>
      </c>
      <c r="S35" s="116"/>
      <c r="T35" s="116"/>
      <c r="U35" s="117"/>
      <c r="V35" s="118"/>
    </row>
    <row r="36" spans="1:28" s="49" customFormat="1" ht="15.75" thickBot="1" x14ac:dyDescent="0.3">
      <c r="A36" s="230" t="str">
        <f>IF(L36&lt;&gt;"","x","")</f>
        <v>x</v>
      </c>
      <c r="B36" s="231"/>
      <c r="C36" s="283" t="e">
        <f>M36/'Construction SOV'!R6</f>
        <v>#DIV/0!</v>
      </c>
      <c r="D36" s="232"/>
      <c r="E36" s="232"/>
      <c r="F36" s="203">
        <v>999107375</v>
      </c>
      <c r="G36" s="413"/>
      <c r="H36" s="367">
        <v>1</v>
      </c>
      <c r="I36" s="159" t="s">
        <v>321</v>
      </c>
      <c r="J36" s="154" t="s">
        <v>39</v>
      </c>
      <c r="K36" s="132"/>
      <c r="L36" s="156">
        <f t="shared" ref="L36" si="10">ROUND(K36*H36,2)</f>
        <v>0</v>
      </c>
      <c r="M36" s="284"/>
      <c r="N36" s="204"/>
      <c r="O36" s="46">
        <f t="shared" si="9"/>
        <v>0</v>
      </c>
      <c r="P36" s="157">
        <f>IFERROR(O36/H36,"0.00%")</f>
        <v>0</v>
      </c>
      <c r="Q36" s="145">
        <f>M36*K36</f>
        <v>0</v>
      </c>
      <c r="R36" s="77">
        <f>L36*N36</f>
        <v>0</v>
      </c>
      <c r="S36" s="116"/>
      <c r="T36" s="116"/>
      <c r="U36" s="117"/>
      <c r="V36" s="118"/>
    </row>
    <row r="37" spans="1:28" s="85" customFormat="1" ht="15.75" customHeight="1" thickBot="1" x14ac:dyDescent="0.3">
      <c r="A37" s="230" t="s">
        <v>154</v>
      </c>
      <c r="B37" s="245"/>
      <c r="C37" s="245"/>
      <c r="D37" s="246"/>
      <c r="E37" s="246"/>
      <c r="F37" s="419"/>
      <c r="G37" s="420"/>
      <c r="H37" s="420"/>
      <c r="I37" s="421"/>
      <c r="J37" s="422"/>
      <c r="K37" s="424" t="s">
        <v>82</v>
      </c>
      <c r="L37" s="412">
        <f>SUM(L35:L36)</f>
        <v>0</v>
      </c>
      <c r="M37" s="410"/>
      <c r="N37" s="410"/>
      <c r="O37" s="411"/>
      <c r="P37" s="411"/>
      <c r="Q37" s="412">
        <f>SUM(Q35:Q36)</f>
        <v>0</v>
      </c>
      <c r="R37" s="412">
        <f>SUM(R35:R36)</f>
        <v>0</v>
      </c>
      <c r="S37" s="121"/>
      <c r="T37" s="121"/>
      <c r="U37" s="122"/>
      <c r="V37" s="123"/>
    </row>
    <row r="38" spans="1:28" s="49" customFormat="1" ht="30.6" customHeight="1" thickBot="1" x14ac:dyDescent="0.3">
      <c r="A38" s="244" t="s">
        <v>104</v>
      </c>
      <c r="B38" s="244"/>
      <c r="C38" s="244"/>
      <c r="D38" s="244"/>
      <c r="E38" s="244"/>
      <c r="F38" s="414" t="s">
        <v>23</v>
      </c>
      <c r="G38" s="415"/>
      <c r="H38" s="416"/>
      <c r="I38" s="417"/>
      <c r="J38" s="418"/>
      <c r="K38" s="418"/>
      <c r="L38" s="20"/>
      <c r="M38" s="20"/>
      <c r="N38" s="20"/>
      <c r="O38" s="408"/>
      <c r="P38" s="408"/>
      <c r="Q38" s="408"/>
      <c r="R38" s="409"/>
      <c r="S38" s="116"/>
      <c r="T38" s="116"/>
      <c r="U38" s="117"/>
      <c r="V38" s="118"/>
    </row>
    <row r="39" spans="1:28" s="119" customFormat="1" x14ac:dyDescent="0.25">
      <c r="A39" s="224" t="str">
        <f>IF(L39&lt;&gt;"","x","")</f>
        <v>x</v>
      </c>
      <c r="B39" s="225"/>
      <c r="C39" s="282" t="e">
        <f>M39/'Construction SOV'!R6</f>
        <v>#DIV/0!</v>
      </c>
      <c r="D39" s="227"/>
      <c r="E39" s="227"/>
      <c r="F39" s="402">
        <v>999107000</v>
      </c>
      <c r="G39" s="403"/>
      <c r="H39" s="403">
        <v>1</v>
      </c>
      <c r="I39" s="3" t="s">
        <v>24</v>
      </c>
      <c r="J39" s="154" t="s">
        <v>39</v>
      </c>
      <c r="K39" s="404"/>
      <c r="L39" s="156">
        <f t="shared" ref="L39:L40" si="11">ROUND(K39*H39,2)</f>
        <v>0</v>
      </c>
      <c r="M39" s="405"/>
      <c r="N39" s="407"/>
      <c r="O39" s="46">
        <f t="shared" ref="O39:O40" si="12">M39+N39</f>
        <v>0</v>
      </c>
      <c r="P39" s="157">
        <f>IFERROR(O39/H39,"0.00%")</f>
        <v>0</v>
      </c>
      <c r="Q39" s="145">
        <f>M39*K39</f>
        <v>0</v>
      </c>
      <c r="R39" s="405">
        <f>L39*N39</f>
        <v>0</v>
      </c>
      <c r="S39" s="116"/>
      <c r="T39" s="116"/>
      <c r="U39" s="117"/>
      <c r="V39" s="118"/>
      <c r="W39" s="49"/>
      <c r="X39" s="49"/>
      <c r="Y39" s="49"/>
      <c r="Z39" s="49"/>
      <c r="AA39" s="49"/>
      <c r="AB39" s="49"/>
    </row>
    <row r="40" spans="1:28" s="49" customFormat="1" ht="15.75" thickBot="1" x14ac:dyDescent="0.3">
      <c r="A40" s="230" t="str">
        <f>IF(L40&lt;&gt;"","x","")</f>
        <v>x</v>
      </c>
      <c r="B40" s="231"/>
      <c r="C40" s="283" t="e">
        <f>M40/'Construction SOV'!R6</f>
        <v>#DIV/0!</v>
      </c>
      <c r="D40" s="232"/>
      <c r="E40" s="232"/>
      <c r="F40" s="203">
        <v>999107210</v>
      </c>
      <c r="G40" s="423"/>
      <c r="H40" s="367">
        <v>1</v>
      </c>
      <c r="I40" s="3" t="s">
        <v>25</v>
      </c>
      <c r="J40" s="154" t="s">
        <v>39</v>
      </c>
      <c r="K40" s="257"/>
      <c r="L40" s="156">
        <f t="shared" si="11"/>
        <v>0</v>
      </c>
      <c r="M40" s="77"/>
      <c r="N40" s="204"/>
      <c r="O40" s="200">
        <f t="shared" si="12"/>
        <v>0</v>
      </c>
      <c r="P40" s="399">
        <f>IFERROR(O40/H40,"0.00%")</f>
        <v>0</v>
      </c>
      <c r="Q40" s="400">
        <f>M40*K40</f>
        <v>0</v>
      </c>
      <c r="R40" s="258">
        <f>L40*N40</f>
        <v>0</v>
      </c>
      <c r="S40" s="116"/>
      <c r="T40" s="116"/>
      <c r="U40" s="117"/>
      <c r="V40" s="118"/>
    </row>
    <row r="41" spans="1:28" ht="15.75" thickBot="1" x14ac:dyDescent="0.3">
      <c r="A41" s="230" t="s">
        <v>154</v>
      </c>
      <c r="B41" s="245"/>
      <c r="C41" s="245"/>
      <c r="D41" s="246"/>
      <c r="E41" s="246"/>
      <c r="F41" s="419"/>
      <c r="G41" s="420"/>
      <c r="H41" s="420"/>
      <c r="I41" s="421"/>
      <c r="J41" s="422"/>
      <c r="K41" s="424" t="s">
        <v>82</v>
      </c>
      <c r="L41" s="274">
        <f>SUM(L39:L40)</f>
        <v>0</v>
      </c>
      <c r="M41" s="425"/>
      <c r="N41" s="198"/>
      <c r="O41" s="198"/>
      <c r="P41" s="426"/>
      <c r="Q41" s="427">
        <f>SUM(Q39:Q40)</f>
        <v>0</v>
      </c>
      <c r="R41" s="274">
        <f>SUM(R39:R40)</f>
        <v>0</v>
      </c>
    </row>
    <row r="42" spans="1:28" ht="15.75" thickBot="1" x14ac:dyDescent="0.3">
      <c r="A42" s="70"/>
      <c r="B42" s="70"/>
      <c r="C42" s="70"/>
      <c r="D42" s="70"/>
      <c r="E42" s="70"/>
      <c r="F42" s="49"/>
      <c r="I42" s="85"/>
      <c r="K42" s="162"/>
      <c r="L42" s="162"/>
      <c r="M42" s="162"/>
      <c r="N42" s="87"/>
      <c r="O42" s="87"/>
      <c r="P42" s="163"/>
      <c r="Q42" s="163"/>
      <c r="R42" s="162"/>
    </row>
    <row r="43" spans="1:28" ht="26.25" customHeight="1" thickBot="1" x14ac:dyDescent="0.35">
      <c r="A43" s="70"/>
      <c r="B43" s="70"/>
      <c r="C43" s="70"/>
      <c r="D43" s="70"/>
      <c r="E43" s="70"/>
      <c r="F43" s="49"/>
      <c r="H43" s="89"/>
      <c r="I43" s="85"/>
      <c r="J43" s="210" t="s">
        <v>157</v>
      </c>
      <c r="K43" s="212"/>
      <c r="L43" s="310">
        <f>L41+L37+L33</f>
        <v>0</v>
      </c>
      <c r="M43" s="212"/>
      <c r="N43" s="212"/>
      <c r="O43" s="212"/>
      <c r="P43" s="212"/>
      <c r="Q43" s="310">
        <f>Q41+Q37+Q33</f>
        <v>0</v>
      </c>
      <c r="R43" s="211">
        <f>R41+R37+R33</f>
        <v>0</v>
      </c>
    </row>
    <row r="44" spans="1:28" ht="15.75" thickBot="1" x14ac:dyDescent="0.3">
      <c r="A44" s="70"/>
      <c r="B44" s="70"/>
      <c r="C44" s="70"/>
      <c r="D44" s="70"/>
      <c r="E44" s="70"/>
      <c r="F44" s="49"/>
      <c r="H44" s="89"/>
      <c r="I44" s="85"/>
      <c r="K44" s="162"/>
      <c r="L44" s="162"/>
      <c r="M44" s="162"/>
      <c r="N44" s="87"/>
      <c r="O44" s="87"/>
      <c r="P44" s="164"/>
      <c r="Q44" s="164"/>
      <c r="R44" s="165"/>
    </row>
    <row r="45" spans="1:28" ht="26.25" customHeight="1" x14ac:dyDescent="0.3">
      <c r="A45" s="70"/>
      <c r="B45" s="70"/>
      <c r="C45" s="70"/>
      <c r="D45" s="70"/>
      <c r="E45" s="70"/>
      <c r="F45" s="49"/>
      <c r="H45" s="89"/>
      <c r="I45" s="166"/>
      <c r="K45" s="162"/>
      <c r="L45" s="436" t="s">
        <v>8</v>
      </c>
      <c r="M45" s="437"/>
      <c r="N45" s="437"/>
      <c r="O45" s="437"/>
      <c r="P45" s="213"/>
      <c r="Q45" s="315">
        <f>Q43*0.01</f>
        <v>0</v>
      </c>
      <c r="R45" s="234">
        <f>R43*0.01</f>
        <v>0</v>
      </c>
    </row>
    <row r="46" spans="1:28" ht="26.25" customHeight="1" thickBot="1" x14ac:dyDescent="0.35">
      <c r="A46" s="70"/>
      <c r="B46" s="70"/>
      <c r="C46" s="70"/>
      <c r="D46" s="70"/>
      <c r="E46" s="70"/>
      <c r="F46" s="49"/>
      <c r="H46" s="89"/>
      <c r="I46" s="85"/>
      <c r="K46" s="162"/>
      <c r="L46" s="430" t="s">
        <v>9</v>
      </c>
      <c r="M46" s="431"/>
      <c r="N46" s="431"/>
      <c r="O46" s="431"/>
      <c r="P46" s="214"/>
      <c r="Q46" s="316">
        <f>Q43-Q45</f>
        <v>0</v>
      </c>
      <c r="R46" s="235">
        <f>R43-R45</f>
        <v>0</v>
      </c>
    </row>
    <row r="47" spans="1:28" x14ac:dyDescent="0.25">
      <c r="A47" s="70"/>
      <c r="B47" s="70"/>
      <c r="C47" s="70"/>
      <c r="D47" s="70"/>
      <c r="E47" s="70"/>
      <c r="F47" s="49"/>
      <c r="H47" s="89"/>
      <c r="I47" s="85"/>
      <c r="K47" s="162"/>
      <c r="L47" s="162"/>
      <c r="M47" s="162"/>
      <c r="N47" s="87"/>
    </row>
    <row r="48" spans="1:28" x14ac:dyDescent="0.25">
      <c r="A48" s="70"/>
      <c r="B48" s="70"/>
      <c r="C48" s="70"/>
      <c r="D48" s="70"/>
      <c r="E48" s="70"/>
      <c r="F48" s="49"/>
      <c r="H48" s="89"/>
      <c r="I48" s="85"/>
      <c r="K48" s="162"/>
      <c r="L48" s="162"/>
      <c r="M48" s="162"/>
      <c r="N48" s="87"/>
    </row>
    <row r="49" spans="1:18" x14ac:dyDescent="0.25">
      <c r="A49" s="70"/>
      <c r="B49" s="70"/>
      <c r="C49" s="70"/>
      <c r="D49" s="70"/>
      <c r="E49" s="70"/>
      <c r="F49" s="49"/>
      <c r="H49" s="92"/>
      <c r="I49" s="49"/>
      <c r="K49" s="162"/>
      <c r="L49" s="162"/>
      <c r="M49" s="162"/>
      <c r="N49" s="87"/>
    </row>
    <row r="50" spans="1:18" ht="15.75" x14ac:dyDescent="0.25">
      <c r="A50" s="70"/>
      <c r="B50" s="70"/>
      <c r="C50" s="70"/>
      <c r="D50" s="70"/>
      <c r="E50" s="70"/>
      <c r="F50" s="49"/>
      <c r="H50" s="92"/>
      <c r="I50" s="192"/>
      <c r="J50" s="192"/>
      <c r="K50" s="162"/>
      <c r="L50" s="95" t="s">
        <v>10</v>
      </c>
      <c r="M50" s="193"/>
      <c r="N50" s="193"/>
      <c r="O50" s="87"/>
      <c r="P50" s="167"/>
      <c r="Q50" s="167"/>
      <c r="R50" s="162"/>
    </row>
    <row r="51" spans="1:18" x14ac:dyDescent="0.25">
      <c r="A51" s="70"/>
      <c r="B51" s="70"/>
      <c r="C51" s="70"/>
      <c r="D51" s="70"/>
      <c r="E51" s="70"/>
      <c r="F51" s="49"/>
      <c r="H51" s="92"/>
      <c r="I51" s="52" t="s">
        <v>11</v>
      </c>
      <c r="J51" s="97"/>
      <c r="K51" s="162"/>
      <c r="L51" s="98"/>
      <c r="M51" s="169"/>
      <c r="N51" s="170"/>
      <c r="O51" s="87"/>
      <c r="P51" s="168"/>
      <c r="Q51" s="168"/>
      <c r="R51" s="162"/>
    </row>
    <row r="52" spans="1:18" x14ac:dyDescent="0.25">
      <c r="A52" s="70"/>
      <c r="B52" s="70"/>
      <c r="C52" s="70"/>
      <c r="D52" s="70"/>
      <c r="E52" s="70"/>
      <c r="F52" s="49"/>
      <c r="H52" s="92"/>
      <c r="I52" s="49"/>
      <c r="J52" s="97"/>
      <c r="K52" s="162"/>
      <c r="L52" s="98"/>
      <c r="M52" s="169"/>
      <c r="N52" s="170"/>
      <c r="O52" s="87"/>
      <c r="P52" s="167"/>
      <c r="Q52" s="167"/>
      <c r="R52" s="162"/>
    </row>
    <row r="53" spans="1:18" ht="15.75" x14ac:dyDescent="0.25">
      <c r="A53" s="70"/>
      <c r="B53" s="70"/>
      <c r="C53" s="70"/>
      <c r="D53" s="70"/>
      <c r="E53" s="70"/>
      <c r="F53" s="49"/>
      <c r="H53" s="92"/>
      <c r="I53" s="192"/>
      <c r="J53" s="192"/>
      <c r="K53" s="162"/>
      <c r="L53" s="95" t="s">
        <v>10</v>
      </c>
      <c r="M53" s="193"/>
      <c r="N53" s="193"/>
      <c r="O53" s="87"/>
      <c r="P53" s="167"/>
      <c r="Q53" s="167"/>
      <c r="R53" s="162"/>
    </row>
    <row r="54" spans="1:18" x14ac:dyDescent="0.25">
      <c r="A54" s="70"/>
      <c r="B54" s="70"/>
      <c r="C54" s="70"/>
      <c r="D54" s="70"/>
      <c r="E54" s="70"/>
      <c r="F54" s="49"/>
      <c r="H54" s="92"/>
      <c r="I54" s="52" t="s">
        <v>12</v>
      </c>
      <c r="J54" s="97"/>
      <c r="K54" s="162"/>
      <c r="L54" s="162"/>
      <c r="M54" s="162"/>
      <c r="N54" s="87"/>
      <c r="O54" s="87"/>
      <c r="P54" s="167"/>
      <c r="Q54" s="167"/>
      <c r="R54" s="162"/>
    </row>
    <row r="55" spans="1:18" x14ac:dyDescent="0.25">
      <c r="A55" s="70"/>
      <c r="B55" s="70"/>
      <c r="C55" s="70"/>
      <c r="D55" s="70"/>
      <c r="E55" s="70"/>
      <c r="F55" s="49"/>
      <c r="H55" s="92"/>
      <c r="O55" s="87"/>
      <c r="P55" s="167"/>
      <c r="Q55" s="167"/>
      <c r="R55" s="162"/>
    </row>
    <row r="56" spans="1:18" x14ac:dyDescent="0.25">
      <c r="A56" s="70"/>
      <c r="B56" s="70"/>
      <c r="C56" s="70"/>
      <c r="D56" s="70"/>
      <c r="E56" s="70"/>
      <c r="F56" s="49"/>
      <c r="I56" s="49"/>
      <c r="K56" s="162"/>
      <c r="L56" s="162"/>
      <c r="M56" s="162"/>
      <c r="N56" s="87"/>
      <c r="O56" s="87"/>
      <c r="P56" s="167"/>
      <c r="Q56" s="167"/>
      <c r="R56" s="162"/>
    </row>
    <row r="57" spans="1:18" x14ac:dyDescent="0.25">
      <c r="A57" s="70"/>
      <c r="B57" s="70"/>
      <c r="C57" s="70"/>
      <c r="D57" s="70"/>
      <c r="E57" s="70"/>
      <c r="F57" s="49"/>
      <c r="I57" s="49"/>
      <c r="K57" s="162"/>
      <c r="L57" s="162"/>
      <c r="M57" s="162"/>
      <c r="N57" s="87"/>
      <c r="O57" s="87"/>
      <c r="P57" s="167"/>
      <c r="Q57" s="167"/>
      <c r="R57" s="162"/>
    </row>
    <row r="58" spans="1:18" x14ac:dyDescent="0.25">
      <c r="A58" s="70"/>
      <c r="B58" s="70"/>
      <c r="C58" s="70"/>
      <c r="D58" s="70"/>
      <c r="E58" s="70"/>
      <c r="F58" s="49"/>
      <c r="I58" s="49"/>
      <c r="K58" s="162"/>
      <c r="L58" s="162"/>
      <c r="M58" s="162"/>
      <c r="N58" s="87"/>
      <c r="O58" s="87"/>
      <c r="P58" s="167"/>
      <c r="Q58" s="167"/>
      <c r="R58" s="162"/>
    </row>
    <row r="59" spans="1:18" x14ac:dyDescent="0.25">
      <c r="A59" s="70"/>
      <c r="B59" s="70"/>
      <c r="C59" s="70"/>
      <c r="D59" s="70"/>
      <c r="E59" s="70"/>
      <c r="F59" s="49"/>
      <c r="I59" s="49"/>
      <c r="K59" s="162"/>
      <c r="L59" s="162"/>
      <c r="M59" s="162"/>
      <c r="N59" s="87"/>
      <c r="O59" s="87"/>
      <c r="P59" s="167"/>
      <c r="Q59" s="167"/>
      <c r="R59" s="162"/>
    </row>
    <row r="60" spans="1:18" x14ac:dyDescent="0.25">
      <c r="A60" s="70"/>
      <c r="B60" s="70"/>
      <c r="C60" s="70"/>
      <c r="D60" s="70"/>
      <c r="E60" s="70"/>
      <c r="F60" s="49"/>
      <c r="I60" s="49"/>
      <c r="K60" s="162"/>
      <c r="L60" s="162"/>
      <c r="M60" s="162"/>
      <c r="N60" s="87"/>
      <c r="O60" s="87"/>
      <c r="P60" s="167"/>
      <c r="Q60" s="167"/>
      <c r="R60" s="162"/>
    </row>
    <row r="61" spans="1:18" x14ac:dyDescent="0.25">
      <c r="A61" s="70"/>
      <c r="B61" s="70"/>
      <c r="C61" s="70"/>
      <c r="D61" s="70"/>
      <c r="E61" s="70"/>
      <c r="F61" s="49"/>
      <c r="I61" s="49"/>
      <c r="K61" s="162"/>
      <c r="L61" s="162"/>
      <c r="M61" s="162"/>
      <c r="N61" s="87"/>
      <c r="O61" s="87"/>
      <c r="P61" s="167"/>
      <c r="Q61" s="167"/>
      <c r="R61" s="162"/>
    </row>
    <row r="62" spans="1:18" x14ac:dyDescent="0.25">
      <c r="A62" s="70"/>
      <c r="B62" s="70"/>
      <c r="C62" s="70"/>
      <c r="D62" s="70"/>
      <c r="E62" s="70"/>
      <c r="F62" s="49"/>
      <c r="I62" s="49"/>
      <c r="K62" s="162"/>
      <c r="L62" s="162"/>
      <c r="M62" s="162"/>
      <c r="N62" s="87"/>
      <c r="O62" s="87"/>
      <c r="P62" s="167"/>
      <c r="Q62" s="167"/>
      <c r="R62" s="162"/>
    </row>
    <row r="63" spans="1:18" x14ac:dyDescent="0.25">
      <c r="A63" s="70"/>
      <c r="B63" s="70"/>
      <c r="C63" s="70"/>
      <c r="D63" s="70"/>
      <c r="E63" s="70"/>
      <c r="F63" s="49"/>
      <c r="I63" s="49"/>
      <c r="K63" s="162"/>
      <c r="L63" s="162"/>
      <c r="M63" s="162"/>
      <c r="N63" s="87"/>
      <c r="O63" s="87"/>
      <c r="P63" s="167"/>
      <c r="Q63" s="167"/>
      <c r="R63" s="162"/>
    </row>
    <row r="64" spans="1:18" x14ac:dyDescent="0.25">
      <c r="A64" s="70"/>
      <c r="B64" s="70"/>
      <c r="C64" s="70"/>
      <c r="D64" s="70"/>
      <c r="E64" s="70"/>
      <c r="F64" s="49"/>
      <c r="I64" s="49"/>
      <c r="K64" s="162"/>
      <c r="L64" s="162"/>
      <c r="M64" s="162"/>
      <c r="N64" s="87"/>
      <c r="O64" s="87"/>
      <c r="P64" s="167"/>
      <c r="Q64" s="167"/>
      <c r="R64" s="162"/>
    </row>
    <row r="65" spans="1:18" x14ac:dyDescent="0.25">
      <c r="A65" s="70"/>
      <c r="B65" s="70"/>
      <c r="C65" s="70"/>
      <c r="D65" s="70"/>
      <c r="E65" s="70"/>
      <c r="F65" s="49"/>
      <c r="I65" s="49"/>
      <c r="K65" s="162"/>
      <c r="L65" s="162"/>
      <c r="M65" s="162"/>
      <c r="N65" s="87"/>
      <c r="O65" s="87"/>
      <c r="P65" s="167"/>
      <c r="Q65" s="167"/>
      <c r="R65" s="162"/>
    </row>
    <row r="66" spans="1:18" x14ac:dyDescent="0.25">
      <c r="A66" s="70"/>
      <c r="B66" s="70"/>
      <c r="C66" s="70"/>
      <c r="D66" s="70"/>
      <c r="E66" s="70"/>
      <c r="F66" s="49"/>
      <c r="I66" s="49"/>
      <c r="K66" s="162"/>
      <c r="L66" s="162"/>
      <c r="M66" s="162"/>
      <c r="N66" s="87"/>
      <c r="O66" s="87"/>
      <c r="P66" s="167"/>
      <c r="Q66" s="167"/>
      <c r="R66" s="162"/>
    </row>
  </sheetData>
  <sheetProtection algorithmName="SHA-512" hashValue="TKaNAhggiATTU9+nVbBk8Fi/yaDm8s+jSxygMohF9CrxE+L7w0XAySjxP0jOj3wdeZ4xbR0aZFfA3lmJ+PXNcg==" saltValue="xbUIHzF/K2as7qwUHNQxoQ==" spinCount="100000" sheet="1" autoFilter="0"/>
  <protectedRanges>
    <protectedRange sqref="E17:E32" name="Ln Number"/>
    <protectedRange sqref="H29" name="Total Quantity"/>
    <protectedRange sqref="K29" name="Unit Price"/>
    <protectedRange sqref="M29" name="Quantity"/>
    <protectedRange sqref="N29" name="Quantity To Date Last Estimate"/>
    <protectedRange password="9170" sqref="I2:K6 L2:M2 R2" name="Title_1_2"/>
    <protectedRange sqref="F2:F6 R2:R5 I50:J50 I53:J53 M50:N50 M53:N53 H2:I6" name="SOV info"/>
    <protectedRange sqref="N35:N36 N39:N40" name="Quantity_1"/>
    <protectedRange sqref="I35:I36 I39:I40" name="Total Quantity_1"/>
    <protectedRange sqref="E35:E36 E39:E40" name="Ln Number_1"/>
    <protectedRange sqref="G2:G6" name="SOV info_1"/>
  </protectedRanges>
  <autoFilter ref="A9:R41" xr:uid="{4D1C86DE-23E0-41B5-8AD6-CDDA95C35F62}"/>
  <mergeCells count="15">
    <mergeCell ref="L46:O46"/>
    <mergeCell ref="F1:R1"/>
    <mergeCell ref="J8:L8"/>
    <mergeCell ref="L45:O45"/>
    <mergeCell ref="F2:I2"/>
    <mergeCell ref="F3:I3"/>
    <mergeCell ref="F4:I4"/>
    <mergeCell ref="F5:I5"/>
    <mergeCell ref="F6:I6"/>
    <mergeCell ref="N8:P8"/>
    <mergeCell ref="C2:E2"/>
    <mergeCell ref="C3:E3"/>
    <mergeCell ref="C4:E4"/>
    <mergeCell ref="C5:E5"/>
    <mergeCell ref="C6:E6"/>
  </mergeCells>
  <conditionalFormatting sqref="C11:C66">
    <cfRule type="cellIs" dxfId="1" priority="1" operator="greaterThanOrEqual">
      <formula>0.1</formula>
    </cfRule>
  </conditionalFormatting>
  <dataValidations disablePrompts="1" count="2">
    <dataValidation type="custom" allowBlank="1" showInputMessage="1" showErrorMessage="1" sqref="M50:M53" xr:uid="{4FAE9EAA-0245-4995-A664-715636D62617}">
      <formula1>M64</formula1>
    </dataValidation>
    <dataValidation type="custom" allowBlank="1" showInputMessage="1" showErrorMessage="1" sqref="N51:N52" xr:uid="{FF24ABAC-43AD-4537-815A-ABBA3839D91B}">
      <formula1>N66</formula1>
    </dataValidation>
  </dataValidations>
  <pageMargins left="0.7" right="0.7" top="0.75" bottom="0.75" header="0.3" footer="0.3"/>
  <pageSetup scale="54" fitToHeight="0" orientation="landscape" horizontalDpi="1200"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285"/>
  <sheetViews>
    <sheetView zoomScale="85" zoomScaleNormal="85" workbookViewId="0">
      <pane ySplit="9" topLeftCell="A10" activePane="bottomLeft" state="frozen"/>
      <selection activeCell="F2" sqref="F2:H2"/>
      <selection pane="bottomLeft" activeCell="O18" sqref="O18"/>
    </sheetView>
  </sheetViews>
  <sheetFormatPr defaultRowHeight="15" x14ac:dyDescent="0.25"/>
  <cols>
    <col min="1" max="2" width="6.5703125" style="70" customWidth="1"/>
    <col min="3" max="3" width="7.28515625" style="70" customWidth="1"/>
    <col min="4" max="5" width="6.5703125" style="70" customWidth="1"/>
    <col min="6" max="6" width="14.140625" style="49" customWidth="1"/>
    <col min="7" max="7" width="16.28515625" style="49" customWidth="1"/>
    <col min="8" max="8" width="13.28515625" bestFit="1" customWidth="1"/>
    <col min="9" max="9" width="40.42578125" style="49" customWidth="1"/>
    <col min="10" max="10" width="13.42578125" customWidth="1"/>
    <col min="11" max="11" width="15.7109375" style="91" customWidth="1"/>
    <col min="12" max="12" width="19.140625" style="91" customWidth="1"/>
    <col min="13" max="13" width="13.42578125" style="91" customWidth="1"/>
    <col min="14" max="15" width="13.42578125" style="87" customWidth="1"/>
    <col min="16" max="16" width="13.42578125" style="101" customWidth="1"/>
    <col min="17" max="17" width="15.7109375" style="101" customWidth="1"/>
    <col min="18" max="18" width="16.5703125" style="91" customWidth="1"/>
    <col min="19" max="19" width="15.85546875" style="49" customWidth="1"/>
    <col min="20" max="20" width="14.28515625" style="49" bestFit="1" customWidth="1"/>
    <col min="21" max="21" width="13.85546875" style="115" bestFit="1" customWidth="1"/>
    <col min="22" max="28" width="9.140625" style="49"/>
  </cols>
  <sheetData>
    <row r="1" spans="1:28" ht="23.25" x14ac:dyDescent="0.25">
      <c r="F1" s="432" t="s">
        <v>377</v>
      </c>
      <c r="G1" s="432"/>
      <c r="H1" s="432"/>
      <c r="I1" s="432"/>
      <c r="J1" s="432"/>
      <c r="K1" s="432"/>
      <c r="L1" s="432"/>
      <c r="M1" s="432"/>
      <c r="N1" s="432"/>
      <c r="O1" s="432"/>
      <c r="P1" s="432"/>
      <c r="Q1" s="432"/>
      <c r="R1" s="432"/>
    </row>
    <row r="2" spans="1:28" ht="15.75" x14ac:dyDescent="0.25">
      <c r="C2" s="446" t="s">
        <v>152</v>
      </c>
      <c r="D2" s="446"/>
      <c r="E2" s="446"/>
      <c r="F2" s="438"/>
      <c r="G2" s="438"/>
      <c r="H2" s="438"/>
      <c r="I2" s="438"/>
      <c r="J2" s="126"/>
      <c r="O2" s="215"/>
      <c r="Q2" s="128" t="s">
        <v>22</v>
      </c>
      <c r="R2" s="45">
        <f>'Preconstruction SOV'!R2</f>
        <v>45682</v>
      </c>
    </row>
    <row r="3" spans="1:28" ht="15.75" x14ac:dyDescent="0.25">
      <c r="C3" s="446" t="s">
        <v>13</v>
      </c>
      <c r="D3" s="446"/>
      <c r="E3" s="446"/>
      <c r="F3" s="439"/>
      <c r="G3" s="439"/>
      <c r="H3" s="439"/>
      <c r="I3" s="439"/>
      <c r="J3" s="130"/>
      <c r="M3" s="127"/>
      <c r="N3" s="127"/>
      <c r="O3" s="131"/>
      <c r="Q3" s="129" t="s">
        <v>19</v>
      </c>
      <c r="R3" s="262">
        <f>'Preconstruction SOV'!R3</f>
        <v>1</v>
      </c>
    </row>
    <row r="4" spans="1:28" ht="15.75" x14ac:dyDescent="0.25">
      <c r="C4" s="446" t="s">
        <v>0</v>
      </c>
      <c r="D4" s="446"/>
      <c r="E4" s="446"/>
      <c r="F4" s="440"/>
      <c r="G4" s="440"/>
      <c r="H4" s="439"/>
      <c r="I4" s="439"/>
      <c r="J4" s="130"/>
      <c r="K4"/>
      <c r="L4"/>
      <c r="M4" s="127"/>
      <c r="N4" s="127"/>
      <c r="O4" s="131"/>
      <c r="Q4" s="129" t="s">
        <v>20</v>
      </c>
      <c r="R4" s="263">
        <f>'Preconstruction SOV'!R4</f>
        <v>45652</v>
      </c>
    </row>
    <row r="5" spans="1:28" ht="15.75" x14ac:dyDescent="0.25">
      <c r="C5" s="446" t="s">
        <v>153</v>
      </c>
      <c r="D5" s="446"/>
      <c r="E5" s="446"/>
      <c r="F5" s="439"/>
      <c r="G5" s="439"/>
      <c r="H5" s="439"/>
      <c r="I5" s="439"/>
      <c r="J5" s="130"/>
      <c r="K5"/>
      <c r="L5"/>
      <c r="M5" s="127"/>
      <c r="N5" s="127"/>
      <c r="O5" s="131"/>
      <c r="Q5" s="129" t="s">
        <v>21</v>
      </c>
      <c r="R5" s="263">
        <f>'Preconstruction SOV'!R5</f>
        <v>45682</v>
      </c>
    </row>
    <row r="6" spans="1:28" ht="15.75" x14ac:dyDescent="0.25">
      <c r="C6" s="446" t="s">
        <v>325</v>
      </c>
      <c r="D6" s="446"/>
      <c r="E6" s="446"/>
      <c r="F6" s="441"/>
      <c r="G6" s="441"/>
      <c r="H6" s="442"/>
      <c r="I6" s="442"/>
      <c r="J6" s="130"/>
      <c r="M6" s="127"/>
      <c r="N6" s="127"/>
      <c r="O6" s="131"/>
      <c r="P6"/>
      <c r="Q6" s="129" t="s">
        <v>368</v>
      </c>
      <c r="R6" s="363">
        <f>'Preconstruction SOV'!R6</f>
        <v>0</v>
      </c>
    </row>
    <row r="7" spans="1:28" ht="8.25" customHeight="1" thickBot="1" x14ac:dyDescent="0.3">
      <c r="F7" s="80"/>
      <c r="G7" s="80"/>
      <c r="H7" s="81"/>
      <c r="I7" s="80"/>
      <c r="J7" s="82"/>
      <c r="K7" s="78"/>
      <c r="L7" s="79"/>
      <c r="M7" s="79"/>
      <c r="N7" s="79"/>
      <c r="O7" s="79"/>
      <c r="P7" s="79"/>
      <c r="Q7" s="79"/>
      <c r="R7" s="79"/>
    </row>
    <row r="8" spans="1:28" ht="15.75" customHeight="1" thickBot="1" x14ac:dyDescent="0.3">
      <c r="F8" s="83"/>
      <c r="G8" s="83"/>
      <c r="H8" s="83"/>
      <c r="I8" s="83"/>
      <c r="J8" s="433" t="s">
        <v>80</v>
      </c>
      <c r="K8" s="434"/>
      <c r="L8" s="435"/>
      <c r="M8" s="114" t="s">
        <v>150</v>
      </c>
      <c r="N8" s="443" t="s">
        <v>81</v>
      </c>
      <c r="O8" s="444"/>
      <c r="P8" s="445"/>
      <c r="Q8" s="281" t="s">
        <v>150</v>
      </c>
      <c r="R8" s="266" t="s">
        <v>345</v>
      </c>
    </row>
    <row r="9" spans="1:28" ht="48" thickBot="1" x14ac:dyDescent="0.3">
      <c r="A9" s="41" t="s">
        <v>133</v>
      </c>
      <c r="B9" s="40" t="s">
        <v>270</v>
      </c>
      <c r="C9" s="40" t="s">
        <v>180</v>
      </c>
      <c r="D9" s="40" t="s">
        <v>148</v>
      </c>
      <c r="E9" s="40" t="s">
        <v>149</v>
      </c>
      <c r="F9" s="16" t="s">
        <v>1</v>
      </c>
      <c r="G9" s="365" t="s">
        <v>369</v>
      </c>
      <c r="H9" s="44" t="s">
        <v>77</v>
      </c>
      <c r="I9" s="17" t="s">
        <v>2</v>
      </c>
      <c r="J9" s="17" t="s">
        <v>3</v>
      </c>
      <c r="K9" s="42" t="s">
        <v>4</v>
      </c>
      <c r="L9" s="14" t="s">
        <v>76</v>
      </c>
      <c r="M9" s="42" t="s">
        <v>151</v>
      </c>
      <c r="N9" s="43" t="s">
        <v>156</v>
      </c>
      <c r="O9" s="12" t="s">
        <v>155</v>
      </c>
      <c r="P9" s="15" t="s">
        <v>78</v>
      </c>
      <c r="Q9" s="280" t="s">
        <v>347</v>
      </c>
      <c r="R9" s="13" t="s">
        <v>79</v>
      </c>
    </row>
    <row r="10" spans="1:28" ht="29.45" customHeight="1" thickBot="1" x14ac:dyDescent="0.3">
      <c r="A10" s="19" t="s">
        <v>105</v>
      </c>
      <c r="B10" s="19"/>
      <c r="C10" s="19"/>
      <c r="D10" s="19"/>
      <c r="E10" s="19"/>
      <c r="F10" s="286" t="s">
        <v>18</v>
      </c>
      <c r="G10" s="288"/>
      <c r="H10" s="287"/>
      <c r="I10" s="288"/>
      <c r="J10" s="288"/>
      <c r="K10" s="268"/>
      <c r="L10" s="268"/>
      <c r="M10" s="268"/>
      <c r="N10" s="288"/>
      <c r="O10" s="288"/>
      <c r="P10" s="288"/>
      <c r="Q10" s="288"/>
      <c r="R10" s="289"/>
      <c r="S10" s="116"/>
      <c r="T10" s="116"/>
      <c r="U10" s="117"/>
      <c r="V10" s="118"/>
    </row>
    <row r="11" spans="1:28" s="119" customFormat="1" x14ac:dyDescent="0.25">
      <c r="A11" s="70" t="str">
        <f>IF(K11&lt;&gt;"","x","")</f>
        <v/>
      </c>
      <c r="B11" s="70" t="s">
        <v>281</v>
      </c>
      <c r="C11" s="71" t="e">
        <f>L11/R6</f>
        <v>#DIV/0!</v>
      </c>
      <c r="D11" s="84"/>
      <c r="E11" s="84"/>
      <c r="F11" s="54">
        <v>999105140</v>
      </c>
      <c r="G11" s="366"/>
      <c r="H11" s="171">
        <v>1</v>
      </c>
      <c r="I11" s="22" t="s">
        <v>113</v>
      </c>
      <c r="J11" s="21" t="s">
        <v>39</v>
      </c>
      <c r="K11" s="74"/>
      <c r="L11" s="74">
        <f t="shared" ref="L11:L15" si="0">ROUND(K11*H11,2)</f>
        <v>0</v>
      </c>
      <c r="M11" s="124"/>
      <c r="N11" s="47"/>
      <c r="O11" s="47">
        <f t="shared" ref="O11:O15" si="1">M11+N11</f>
        <v>0</v>
      </c>
      <c r="P11" s="18">
        <f t="shared" ref="P11:P15" si="2">IFERROR(O11/H11,"0.00%")</f>
        <v>0</v>
      </c>
      <c r="Q11" s="74">
        <f>K11*M11</f>
        <v>0</v>
      </c>
      <c r="R11" s="75">
        <f t="shared" ref="R11:R15" si="3">P11*L11</f>
        <v>0</v>
      </c>
      <c r="S11" s="116"/>
      <c r="T11" s="116"/>
      <c r="U11" s="117"/>
      <c r="V11" s="118"/>
      <c r="W11" s="49"/>
      <c r="X11" s="49"/>
      <c r="Y11" s="49"/>
      <c r="Z11" s="49"/>
      <c r="AA11" s="49"/>
      <c r="AB11" s="49"/>
    </row>
    <row r="12" spans="1:28" s="119" customFormat="1" x14ac:dyDescent="0.25">
      <c r="A12" s="70" t="str">
        <f>IF(K12&lt;&gt;"","x","")</f>
        <v/>
      </c>
      <c r="B12" s="70"/>
      <c r="C12" s="71" t="e">
        <f>L12/$R$6</f>
        <v>#DIV/0!</v>
      </c>
      <c r="D12" s="84"/>
      <c r="E12" s="84"/>
      <c r="F12" s="53">
        <v>999105185</v>
      </c>
      <c r="G12" s="369"/>
      <c r="H12" s="172">
        <v>1</v>
      </c>
      <c r="I12" s="3" t="s">
        <v>331</v>
      </c>
      <c r="J12" s="2" t="s">
        <v>39</v>
      </c>
      <c r="K12" s="73"/>
      <c r="L12" s="73">
        <f t="shared" si="0"/>
        <v>0</v>
      </c>
      <c r="M12" s="120"/>
      <c r="N12" s="46"/>
      <c r="O12" s="46">
        <f t="shared" si="1"/>
        <v>0</v>
      </c>
      <c r="P12" s="1">
        <f t="shared" si="2"/>
        <v>0</v>
      </c>
      <c r="Q12" s="73">
        <f t="shared" ref="Q12:Q15" si="4">K12*M12</f>
        <v>0</v>
      </c>
      <c r="R12" s="76">
        <f t="shared" si="3"/>
        <v>0</v>
      </c>
      <c r="S12" s="116"/>
      <c r="T12" s="116"/>
      <c r="U12" s="117"/>
      <c r="V12" s="118"/>
      <c r="W12" s="49"/>
      <c r="X12" s="49"/>
      <c r="Y12" s="49"/>
      <c r="Z12" s="49"/>
      <c r="AA12" s="49"/>
      <c r="AB12" s="49"/>
    </row>
    <row r="13" spans="1:28" s="119" customFormat="1" x14ac:dyDescent="0.25">
      <c r="A13" s="70" t="str">
        <f>IF(K13&lt;&gt;"","x","")</f>
        <v/>
      </c>
      <c r="B13" s="70"/>
      <c r="C13" s="71" t="e">
        <f t="shared" ref="C13:C14" si="5">L13/$R$6</f>
        <v>#DIV/0!</v>
      </c>
      <c r="D13" s="84"/>
      <c r="E13" s="84"/>
      <c r="F13" s="53">
        <v>999105230</v>
      </c>
      <c r="G13" s="369"/>
      <c r="H13" s="23">
        <v>1</v>
      </c>
      <c r="I13" s="3" t="s">
        <v>16</v>
      </c>
      <c r="J13" s="2" t="s">
        <v>39</v>
      </c>
      <c r="K13" s="73"/>
      <c r="L13" s="73">
        <f t="shared" si="0"/>
        <v>0</v>
      </c>
      <c r="M13" s="120"/>
      <c r="N13" s="46"/>
      <c r="O13" s="46">
        <f t="shared" si="1"/>
        <v>0</v>
      </c>
      <c r="P13" s="1">
        <f t="shared" si="2"/>
        <v>0</v>
      </c>
      <c r="Q13" s="73">
        <f t="shared" si="4"/>
        <v>0</v>
      </c>
      <c r="R13" s="76">
        <f t="shared" si="3"/>
        <v>0</v>
      </c>
      <c r="S13" s="116"/>
      <c r="T13" s="116"/>
      <c r="U13" s="117"/>
      <c r="V13" s="118"/>
      <c r="W13" s="49"/>
      <c r="X13" s="49"/>
      <c r="Y13" s="49"/>
      <c r="Z13" s="49"/>
      <c r="AA13" s="49"/>
      <c r="AB13" s="49"/>
    </row>
    <row r="14" spans="1:28" s="119" customFormat="1" x14ac:dyDescent="0.25">
      <c r="A14" s="70" t="str">
        <f>IF(K14&lt;&gt;"","x","")</f>
        <v/>
      </c>
      <c r="B14" s="70" t="s">
        <v>271</v>
      </c>
      <c r="C14" s="71" t="e">
        <f t="shared" si="5"/>
        <v>#DIV/0!</v>
      </c>
      <c r="D14" s="84"/>
      <c r="E14" s="319"/>
      <c r="F14" s="53">
        <v>999107010</v>
      </c>
      <c r="G14" s="369"/>
      <c r="H14" s="23">
        <v>1</v>
      </c>
      <c r="I14" s="3" t="s">
        <v>378</v>
      </c>
      <c r="J14" s="2" t="s">
        <v>39</v>
      </c>
      <c r="K14" s="73"/>
      <c r="L14" s="73">
        <f t="shared" si="0"/>
        <v>0</v>
      </c>
      <c r="M14" s="120"/>
      <c r="N14" s="46"/>
      <c r="O14" s="46">
        <f t="shared" si="1"/>
        <v>0</v>
      </c>
      <c r="P14" s="1">
        <f t="shared" si="2"/>
        <v>0</v>
      </c>
      <c r="Q14" s="73">
        <f>K14*M14</f>
        <v>0</v>
      </c>
      <c r="R14" s="76">
        <f t="shared" si="3"/>
        <v>0</v>
      </c>
      <c r="S14" s="116"/>
      <c r="T14" s="317"/>
      <c r="U14" s="117"/>
      <c r="V14" s="118"/>
      <c r="W14" s="49"/>
      <c r="X14" s="49"/>
      <c r="Y14" s="49"/>
      <c r="Z14" s="49"/>
      <c r="AA14" s="49"/>
      <c r="AB14" s="49"/>
    </row>
    <row r="15" spans="1:28" s="119" customFormat="1" ht="15.75" thickBot="1" x14ac:dyDescent="0.3">
      <c r="A15" s="70" t="str">
        <f>IF(K15&lt;&gt;"","x","")</f>
        <v/>
      </c>
      <c r="B15" s="70"/>
      <c r="C15" s="71" t="e">
        <f>L15/R6</f>
        <v>#DIV/0!</v>
      </c>
      <c r="D15" s="84"/>
      <c r="E15" s="319"/>
      <c r="F15" s="53">
        <v>999203080</v>
      </c>
      <c r="G15" s="369"/>
      <c r="H15" s="23">
        <v>1</v>
      </c>
      <c r="I15" s="3" t="s">
        <v>126</v>
      </c>
      <c r="J15" s="2" t="s">
        <v>39</v>
      </c>
      <c r="K15" s="73"/>
      <c r="L15" s="73">
        <f t="shared" si="0"/>
        <v>0</v>
      </c>
      <c r="M15" s="120"/>
      <c r="N15" s="46"/>
      <c r="O15" s="46">
        <f t="shared" si="1"/>
        <v>0</v>
      </c>
      <c r="P15" s="1">
        <f t="shared" si="2"/>
        <v>0</v>
      </c>
      <c r="Q15" s="73">
        <f t="shared" si="4"/>
        <v>0</v>
      </c>
      <c r="R15" s="76">
        <f t="shared" si="3"/>
        <v>0</v>
      </c>
      <c r="S15" s="116"/>
      <c r="T15" s="116"/>
      <c r="U15" s="117"/>
      <c r="V15" s="118"/>
      <c r="W15" s="49"/>
      <c r="X15" s="49"/>
      <c r="Y15" s="49"/>
      <c r="Z15" s="49"/>
      <c r="AA15" s="49"/>
      <c r="AB15" s="49"/>
    </row>
    <row r="16" spans="1:28" s="125" customFormat="1" ht="15.75" customHeight="1" thickBot="1" x14ac:dyDescent="0.3">
      <c r="A16" s="194" t="s">
        <v>154</v>
      </c>
      <c r="B16" s="195"/>
      <c r="C16" s="195"/>
      <c r="D16" s="196"/>
      <c r="E16" s="196"/>
      <c r="F16" s="247"/>
      <c r="G16" s="368"/>
      <c r="H16" s="248"/>
      <c r="I16" s="249"/>
      <c r="J16" s="250"/>
      <c r="K16" s="251" t="s">
        <v>82</v>
      </c>
      <c r="L16" s="252">
        <f>SUM(L11:L15)</f>
        <v>0</v>
      </c>
      <c r="M16" s="253"/>
      <c r="N16" s="254"/>
      <c r="O16" s="254"/>
      <c r="P16" s="255"/>
      <c r="Q16" s="252">
        <f>SUM(Q11:Q15)</f>
        <v>0</v>
      </c>
      <c r="R16" s="290">
        <f>SUM(R11:R15)</f>
        <v>0</v>
      </c>
      <c r="S16" s="121"/>
      <c r="T16" s="121"/>
      <c r="U16" s="122"/>
      <c r="V16" s="123"/>
      <c r="W16" s="85"/>
      <c r="X16" s="85"/>
      <c r="Y16" s="85"/>
      <c r="Z16" s="85"/>
      <c r="AA16" s="85"/>
      <c r="AB16" s="85"/>
    </row>
    <row r="17" spans="1:28" ht="29.45" customHeight="1" thickBot="1" x14ac:dyDescent="0.3">
      <c r="A17" s="19" t="s">
        <v>106</v>
      </c>
      <c r="B17" s="19"/>
      <c r="C17" s="19"/>
      <c r="D17" s="19"/>
      <c r="E17" s="19"/>
      <c r="F17" s="237" t="s">
        <v>380</v>
      </c>
      <c r="G17" s="239"/>
      <c r="H17" s="238"/>
      <c r="I17" s="239"/>
      <c r="J17" s="239"/>
      <c r="K17" s="20"/>
      <c r="L17" s="20"/>
      <c r="M17" s="20"/>
      <c r="N17" s="239"/>
      <c r="O17" s="239"/>
      <c r="P17" s="239"/>
      <c r="Q17" s="239"/>
      <c r="R17" s="240"/>
      <c r="S17" s="116"/>
      <c r="T17" s="116"/>
      <c r="U17" s="117"/>
      <c r="V17" s="118"/>
    </row>
    <row r="18" spans="1:28" s="119" customFormat="1" x14ac:dyDescent="0.25">
      <c r="A18" s="70" t="str">
        <f>IF(K18&lt;&gt;"","x","")</f>
        <v/>
      </c>
      <c r="B18" s="70" t="s">
        <v>281</v>
      </c>
      <c r="C18" s="71" t="e">
        <f>L18/R6</f>
        <v>#DIV/0!</v>
      </c>
      <c r="D18" s="84"/>
      <c r="E18" s="319"/>
      <c r="F18" s="321">
        <v>999109200</v>
      </c>
      <c r="G18" s="370"/>
      <c r="H18" s="322">
        <v>1</v>
      </c>
      <c r="I18" s="323" t="s">
        <v>117</v>
      </c>
      <c r="J18" s="324" t="s">
        <v>39</v>
      </c>
      <c r="K18" s="74"/>
      <c r="L18" s="74">
        <f t="shared" ref="L18:L19" si="6">ROUND(K18*H18,2)</f>
        <v>0</v>
      </c>
      <c r="M18" s="341"/>
      <c r="N18" s="342"/>
      <c r="O18" s="342">
        <f t="shared" ref="O18:O19" si="7">M18+N18</f>
        <v>0</v>
      </c>
      <c r="P18" s="18">
        <f t="shared" ref="P18:P19" si="8">IFERROR(O18/H18,"0.00%")</f>
        <v>0</v>
      </c>
      <c r="Q18" s="74">
        <f t="shared" ref="Q18:Q19" si="9">K18*M18</f>
        <v>0</v>
      </c>
      <c r="R18" s="75">
        <f t="shared" ref="R18:R19" si="10">P18*L18</f>
        <v>0</v>
      </c>
      <c r="S18" s="116"/>
      <c r="T18" s="317"/>
      <c r="U18" s="117"/>
      <c r="V18" s="118"/>
      <c r="W18" s="49"/>
      <c r="X18" s="49"/>
      <c r="Y18" s="49"/>
      <c r="Z18" s="49"/>
      <c r="AA18" s="49"/>
      <c r="AB18" s="49"/>
    </row>
    <row r="19" spans="1:28" s="119" customFormat="1" ht="15.75" thickBot="1" x14ac:dyDescent="0.3">
      <c r="A19" s="70" t="str">
        <f>IF(K19&lt;&gt;"","x","")</f>
        <v/>
      </c>
      <c r="B19" s="70" t="s">
        <v>281</v>
      </c>
      <c r="C19" s="71" t="e">
        <f>L19/R6</f>
        <v>#DIV/0!</v>
      </c>
      <c r="D19" s="84"/>
      <c r="E19" s="319"/>
      <c r="F19" s="57">
        <v>999618030</v>
      </c>
      <c r="G19" s="371"/>
      <c r="H19" s="174">
        <v>1</v>
      </c>
      <c r="I19" s="11" t="s">
        <v>26</v>
      </c>
      <c r="J19" s="27" t="s">
        <v>39</v>
      </c>
      <c r="K19" s="73"/>
      <c r="L19" s="73">
        <f t="shared" si="6"/>
        <v>0</v>
      </c>
      <c r="M19" s="120"/>
      <c r="N19" s="46"/>
      <c r="O19" s="46">
        <f t="shared" si="7"/>
        <v>0</v>
      </c>
      <c r="P19" s="1">
        <f t="shared" si="8"/>
        <v>0</v>
      </c>
      <c r="Q19" s="73">
        <f t="shared" si="9"/>
        <v>0</v>
      </c>
      <c r="R19" s="76">
        <f t="shared" si="10"/>
        <v>0</v>
      </c>
      <c r="S19" s="116"/>
      <c r="T19" s="317"/>
      <c r="U19" s="117"/>
      <c r="V19" s="118"/>
      <c r="W19" s="49"/>
      <c r="X19" s="49"/>
      <c r="Y19" s="49"/>
      <c r="Z19" s="49"/>
      <c r="AA19" s="49"/>
      <c r="AB19" s="49"/>
    </row>
    <row r="20" spans="1:28" s="125" customFormat="1" ht="15.75" customHeight="1" thickBot="1" x14ac:dyDescent="0.3">
      <c r="A20" s="194" t="s">
        <v>154</v>
      </c>
      <c r="B20" s="195"/>
      <c r="C20" s="195"/>
      <c r="D20" s="196"/>
      <c r="E20" s="196"/>
      <c r="F20" s="247"/>
      <c r="G20" s="368"/>
      <c r="H20" s="248"/>
      <c r="I20" s="249"/>
      <c r="J20" s="250"/>
      <c r="K20" s="251" t="s">
        <v>82</v>
      </c>
      <c r="L20" s="252">
        <f>SUM(L18:L19)</f>
        <v>0</v>
      </c>
      <c r="M20" s="253"/>
      <c r="N20" s="254"/>
      <c r="O20" s="254"/>
      <c r="P20" s="255"/>
      <c r="Q20" s="252">
        <f>SUM(Q18:Q19)</f>
        <v>0</v>
      </c>
      <c r="R20" s="290">
        <f>SUM(R18:R19)</f>
        <v>0</v>
      </c>
      <c r="S20" s="121"/>
      <c r="T20" s="121"/>
      <c r="U20" s="122"/>
      <c r="V20" s="123"/>
      <c r="W20" s="85"/>
      <c r="X20" s="85"/>
      <c r="Y20" s="85"/>
      <c r="Z20" s="85"/>
      <c r="AA20" s="85"/>
      <c r="AB20" s="85"/>
    </row>
    <row r="21" spans="1:28" ht="30" customHeight="1" thickBot="1" x14ac:dyDescent="0.3">
      <c r="A21" s="205" t="s">
        <v>106</v>
      </c>
      <c r="B21" s="205"/>
      <c r="C21" s="205"/>
      <c r="D21" s="205"/>
      <c r="E21" s="205"/>
      <c r="F21" s="291" t="s">
        <v>381</v>
      </c>
      <c r="G21" s="372"/>
      <c r="H21" s="292"/>
      <c r="I21" s="293"/>
      <c r="J21" s="293"/>
      <c r="K21" s="267"/>
      <c r="L21" s="267"/>
      <c r="M21" s="268"/>
      <c r="N21" s="293"/>
      <c r="O21" s="293"/>
      <c r="P21" s="293"/>
      <c r="Q21" s="293"/>
      <c r="R21" s="293"/>
      <c r="S21" s="116"/>
      <c r="T21" s="116"/>
      <c r="U21" s="117"/>
      <c r="V21" s="118"/>
    </row>
    <row r="22" spans="1:28" s="119" customFormat="1" x14ac:dyDescent="0.25">
      <c r="A22" s="70" t="str">
        <f>IF(K22&lt;&gt;"","x","")</f>
        <v>x</v>
      </c>
      <c r="B22" s="70" t="s">
        <v>281</v>
      </c>
      <c r="C22" s="71" t="e">
        <f>L22/R6</f>
        <v>#DIV/0!</v>
      </c>
      <c r="D22" s="84"/>
      <c r="E22" s="84"/>
      <c r="F22" s="55">
        <v>999103000</v>
      </c>
      <c r="G22" s="373"/>
      <c r="H22" s="173">
        <v>1</v>
      </c>
      <c r="I22" s="25" t="s">
        <v>340</v>
      </c>
      <c r="J22" s="24" t="s">
        <v>6</v>
      </c>
      <c r="K22" s="74">
        <v>0</v>
      </c>
      <c r="L22" s="74">
        <f>ROUND(K22*H22,2)</f>
        <v>0</v>
      </c>
      <c r="M22" s="295"/>
      <c r="N22" s="47"/>
      <c r="O22" s="47">
        <f>M22+N22</f>
        <v>0</v>
      </c>
      <c r="P22" s="18">
        <f>IFERROR(O22/H22,"0.00%")</f>
        <v>0</v>
      </c>
      <c r="Q22" s="74">
        <f>K22*M22</f>
        <v>0</v>
      </c>
      <c r="R22" s="75">
        <f>P22*L22</f>
        <v>0</v>
      </c>
      <c r="S22" s="116"/>
      <c r="T22" s="116"/>
      <c r="U22" s="117"/>
      <c r="V22" s="118"/>
      <c r="W22" s="49"/>
      <c r="X22" s="49"/>
      <c r="Y22" s="49"/>
      <c r="Z22" s="49"/>
      <c r="AA22" s="49"/>
      <c r="AB22" s="49"/>
    </row>
    <row r="23" spans="1:28" s="119" customFormat="1" x14ac:dyDescent="0.25">
      <c r="A23" s="70" t="s">
        <v>348</v>
      </c>
      <c r="B23" s="70"/>
      <c r="C23" s="71" t="e">
        <f>L23/$R$6</f>
        <v>#DIV/0!</v>
      </c>
      <c r="D23" s="84"/>
      <c r="E23" s="319"/>
      <c r="F23" s="53">
        <v>999104030</v>
      </c>
      <c r="G23" s="369"/>
      <c r="H23" s="23">
        <v>10000</v>
      </c>
      <c r="I23" s="3" t="s">
        <v>103</v>
      </c>
      <c r="J23" s="2" t="s">
        <v>6</v>
      </c>
      <c r="K23" s="73"/>
      <c r="L23" s="73">
        <f>ROUND(K23*H23,2)</f>
        <v>0</v>
      </c>
      <c r="M23" s="120"/>
      <c r="N23" s="46"/>
      <c r="O23" s="46">
        <f>M23+N23</f>
        <v>0</v>
      </c>
      <c r="P23" s="1">
        <f>IFERROR(O23/H23,"0.00%")</f>
        <v>0</v>
      </c>
      <c r="Q23" s="73">
        <f t="shared" ref="Q23:Q85" si="11">K23*M23</f>
        <v>0</v>
      </c>
      <c r="R23" s="76">
        <f>P23*L23</f>
        <v>0</v>
      </c>
      <c r="S23" s="116"/>
      <c r="T23" s="116"/>
      <c r="U23" s="117"/>
      <c r="V23" s="118"/>
      <c r="W23" s="49"/>
      <c r="X23" s="49"/>
      <c r="Y23" s="49"/>
      <c r="Z23" s="49"/>
      <c r="AA23" s="49"/>
      <c r="AB23" s="49"/>
    </row>
    <row r="24" spans="1:28" s="119" customFormat="1" x14ac:dyDescent="0.25">
      <c r="A24" s="70" t="str">
        <f>IF(K24&lt;&gt;"","x","")</f>
        <v/>
      </c>
      <c r="B24" s="70"/>
      <c r="C24" s="71" t="e">
        <f t="shared" ref="C24:C87" si="12">L24/$R$6</f>
        <v>#DIV/0!</v>
      </c>
      <c r="D24" s="84"/>
      <c r="E24" s="319"/>
      <c r="F24" s="53">
        <v>999105220</v>
      </c>
      <c r="G24" s="369"/>
      <c r="H24" s="23">
        <v>1</v>
      </c>
      <c r="I24" s="3" t="s">
        <v>115</v>
      </c>
      <c r="J24" s="2" t="s">
        <v>39</v>
      </c>
      <c r="K24" s="73"/>
      <c r="L24" s="73">
        <f t="shared" ref="L24" si="13">ROUND(K24*H24,2)</f>
        <v>0</v>
      </c>
      <c r="M24" s="120"/>
      <c r="N24" s="46"/>
      <c r="O24" s="46">
        <f t="shared" ref="O24:O26" si="14">M24+N24</f>
        <v>0</v>
      </c>
      <c r="P24" s="1">
        <f t="shared" ref="P24:P26" si="15">IFERROR(O24/H24,"0.00%")</f>
        <v>0</v>
      </c>
      <c r="Q24" s="73">
        <f t="shared" si="11"/>
        <v>0</v>
      </c>
      <c r="R24" s="76">
        <f t="shared" ref="R24:R26" si="16">P24*L24</f>
        <v>0</v>
      </c>
      <c r="S24" s="116"/>
      <c r="T24" s="320"/>
      <c r="U24" s="117"/>
      <c r="V24" s="118"/>
      <c r="W24" s="49"/>
      <c r="X24" s="49"/>
      <c r="Y24" s="49"/>
      <c r="Z24" s="49"/>
      <c r="AA24" s="49"/>
      <c r="AB24" s="49"/>
    </row>
    <row r="25" spans="1:28" s="119" customFormat="1" x14ac:dyDescent="0.25">
      <c r="A25" s="70" t="str">
        <f t="shared" ref="A25:A86" si="17">IF(K25&lt;&gt;"","x","")</f>
        <v/>
      </c>
      <c r="B25" s="70" t="s">
        <v>281</v>
      </c>
      <c r="C25" s="71" t="e">
        <f t="shared" si="12"/>
        <v>#DIV/0!</v>
      </c>
      <c r="D25" s="84"/>
      <c r="E25" s="84"/>
      <c r="F25" s="53">
        <v>999105200</v>
      </c>
      <c r="G25" s="369"/>
      <c r="H25" s="23">
        <v>1</v>
      </c>
      <c r="I25" s="3" t="s">
        <v>114</v>
      </c>
      <c r="J25" s="2" t="s">
        <v>39</v>
      </c>
      <c r="K25" s="73"/>
      <c r="L25" s="73">
        <f t="shared" ref="L25:L56" si="18">ROUND(K25*H25,2)</f>
        <v>0</v>
      </c>
      <c r="M25" s="120"/>
      <c r="N25" s="46"/>
      <c r="O25" s="46">
        <f t="shared" si="14"/>
        <v>0</v>
      </c>
      <c r="P25" s="1">
        <f t="shared" si="15"/>
        <v>0</v>
      </c>
      <c r="Q25" s="73">
        <f t="shared" ref="Q25:Q26" si="19">K25*M25</f>
        <v>0</v>
      </c>
      <c r="R25" s="76">
        <f t="shared" si="16"/>
        <v>0</v>
      </c>
      <c r="S25" s="116"/>
      <c r="T25" s="116"/>
      <c r="U25" s="117"/>
      <c r="V25" s="118"/>
      <c r="W25" s="49"/>
      <c r="X25" s="49"/>
      <c r="Y25" s="49"/>
      <c r="Z25" s="49"/>
      <c r="AA25" s="49"/>
      <c r="AB25" s="49"/>
    </row>
    <row r="26" spans="1:28" s="119" customFormat="1" x14ac:dyDescent="0.25">
      <c r="A26" s="70" t="str">
        <f t="shared" si="17"/>
        <v/>
      </c>
      <c r="B26" s="70" t="s">
        <v>281</v>
      </c>
      <c r="C26" s="71" t="e">
        <f t="shared" si="12"/>
        <v>#DIV/0!</v>
      </c>
      <c r="D26" s="84"/>
      <c r="E26" s="84"/>
      <c r="F26" s="53">
        <v>999105220</v>
      </c>
      <c r="G26" s="369"/>
      <c r="H26" s="23">
        <v>1</v>
      </c>
      <c r="I26" s="3" t="s">
        <v>115</v>
      </c>
      <c r="J26" s="2" t="s">
        <v>39</v>
      </c>
      <c r="K26" s="73"/>
      <c r="L26" s="73">
        <f t="shared" si="18"/>
        <v>0</v>
      </c>
      <c r="M26" s="120"/>
      <c r="N26" s="46"/>
      <c r="O26" s="46">
        <f t="shared" si="14"/>
        <v>0</v>
      </c>
      <c r="P26" s="1">
        <f t="shared" si="15"/>
        <v>0</v>
      </c>
      <c r="Q26" s="73">
        <f t="shared" si="19"/>
        <v>0</v>
      </c>
      <c r="R26" s="76">
        <f t="shared" si="16"/>
        <v>0</v>
      </c>
      <c r="S26" s="116"/>
      <c r="T26" s="116"/>
      <c r="U26" s="117"/>
      <c r="V26" s="118"/>
      <c r="W26" s="49"/>
      <c r="X26" s="49"/>
      <c r="Y26" s="49"/>
      <c r="Z26" s="49"/>
      <c r="AA26" s="49"/>
      <c r="AB26" s="49"/>
    </row>
    <row r="27" spans="1:28" s="119" customFormat="1" x14ac:dyDescent="0.25">
      <c r="A27" s="70" t="str">
        <f t="shared" si="17"/>
        <v/>
      </c>
      <c r="B27" s="70"/>
      <c r="C27" s="71" t="e">
        <f t="shared" si="12"/>
        <v>#DIV/0!</v>
      </c>
      <c r="D27" s="84"/>
      <c r="E27" s="84"/>
      <c r="F27" s="56">
        <v>999105260</v>
      </c>
      <c r="G27" s="374"/>
      <c r="H27" s="23">
        <v>1</v>
      </c>
      <c r="I27" s="3" t="s">
        <v>116</v>
      </c>
      <c r="J27" s="2" t="s">
        <v>39</v>
      </c>
      <c r="K27" s="73"/>
      <c r="L27" s="73">
        <f t="shared" si="18"/>
        <v>0</v>
      </c>
      <c r="M27" s="120"/>
      <c r="N27" s="46"/>
      <c r="O27" s="46">
        <f t="shared" ref="O27:O75" si="20">M27+N27</f>
        <v>0</v>
      </c>
      <c r="P27" s="1">
        <f t="shared" ref="P27:P58" si="21">IFERROR(O27/H27,"0.00%")</f>
        <v>0</v>
      </c>
      <c r="Q27" s="73">
        <f t="shared" si="11"/>
        <v>0</v>
      </c>
      <c r="R27" s="76">
        <f t="shared" ref="R27:R58" si="22">P27*L27</f>
        <v>0</v>
      </c>
      <c r="S27" s="116"/>
      <c r="T27" s="116"/>
      <c r="U27" s="117"/>
      <c r="V27" s="118"/>
      <c r="W27" s="49"/>
      <c r="X27" s="49"/>
      <c r="Y27" s="49"/>
      <c r="Z27" s="49"/>
      <c r="AA27" s="49"/>
      <c r="AB27" s="49"/>
    </row>
    <row r="28" spans="1:28" s="119" customFormat="1" x14ac:dyDescent="0.25">
      <c r="A28" s="70" t="str">
        <f t="shared" si="17"/>
        <v/>
      </c>
      <c r="B28" s="70"/>
      <c r="C28" s="71" t="e">
        <f t="shared" si="12"/>
        <v>#DIV/0!</v>
      </c>
      <c r="D28" s="84"/>
      <c r="E28" s="84"/>
      <c r="F28" s="53">
        <v>999105360</v>
      </c>
      <c r="G28" s="369"/>
      <c r="H28" s="23">
        <v>1</v>
      </c>
      <c r="I28" s="3" t="s">
        <v>127</v>
      </c>
      <c r="J28" s="2" t="s">
        <v>39</v>
      </c>
      <c r="K28" s="73"/>
      <c r="L28" s="73">
        <f t="shared" si="18"/>
        <v>0</v>
      </c>
      <c r="M28" s="120"/>
      <c r="N28" s="46"/>
      <c r="O28" s="46">
        <f t="shared" si="20"/>
        <v>0</v>
      </c>
      <c r="P28" s="1">
        <f t="shared" si="21"/>
        <v>0</v>
      </c>
      <c r="Q28" s="73">
        <f t="shared" si="11"/>
        <v>0</v>
      </c>
      <c r="R28" s="76">
        <f t="shared" si="22"/>
        <v>0</v>
      </c>
      <c r="S28" s="116"/>
      <c r="T28" s="116"/>
      <c r="U28" s="117"/>
      <c r="V28" s="118"/>
      <c r="W28" s="49"/>
      <c r="X28" s="49"/>
      <c r="Y28" s="49"/>
      <c r="Z28" s="49"/>
      <c r="AA28" s="49"/>
      <c r="AB28" s="49"/>
    </row>
    <row r="29" spans="1:28" s="119" customFormat="1" x14ac:dyDescent="0.25">
      <c r="A29" s="70" t="str">
        <f t="shared" si="17"/>
        <v/>
      </c>
      <c r="B29" s="70"/>
      <c r="C29" s="71" t="e">
        <f>L29/$R$6</f>
        <v>#DIV/0!</v>
      </c>
      <c r="D29" s="84"/>
      <c r="E29" s="84"/>
      <c r="F29" s="53">
        <v>999107005</v>
      </c>
      <c r="G29" s="369"/>
      <c r="H29" s="23">
        <v>1</v>
      </c>
      <c r="I29" s="3" t="s">
        <v>194</v>
      </c>
      <c r="J29" s="2" t="s">
        <v>39</v>
      </c>
      <c r="K29" s="73"/>
      <c r="L29" s="73">
        <f t="shared" si="18"/>
        <v>0</v>
      </c>
      <c r="M29" s="120"/>
      <c r="N29" s="46"/>
      <c r="O29" s="46">
        <f>M29+N29</f>
        <v>0</v>
      </c>
      <c r="P29" s="1">
        <f t="shared" si="21"/>
        <v>0</v>
      </c>
      <c r="Q29" s="73">
        <f t="shared" si="11"/>
        <v>0</v>
      </c>
      <c r="R29" s="76">
        <f t="shared" si="22"/>
        <v>0</v>
      </c>
      <c r="S29" s="116"/>
      <c r="T29" s="116"/>
      <c r="U29" s="117"/>
      <c r="V29" s="118"/>
      <c r="W29" s="49"/>
      <c r="X29" s="49"/>
      <c r="Y29" s="49"/>
      <c r="Z29" s="49"/>
      <c r="AA29" s="49"/>
      <c r="AB29" s="49"/>
    </row>
    <row r="30" spans="1:28" s="119" customFormat="1" x14ac:dyDescent="0.25">
      <c r="A30" s="70" t="str">
        <f t="shared" si="17"/>
        <v/>
      </c>
      <c r="B30" s="70"/>
      <c r="C30" s="71" t="e">
        <f t="shared" si="12"/>
        <v>#DIV/0!</v>
      </c>
      <c r="D30" s="84"/>
      <c r="E30" s="84"/>
      <c r="F30" s="53">
        <v>999107010</v>
      </c>
      <c r="G30" s="369"/>
      <c r="H30" s="23">
        <v>1</v>
      </c>
      <c r="I30" s="3" t="s">
        <v>147</v>
      </c>
      <c r="J30" s="2" t="s">
        <v>39</v>
      </c>
      <c r="K30" s="73"/>
      <c r="L30" s="73">
        <f t="shared" si="18"/>
        <v>0</v>
      </c>
      <c r="M30" s="120"/>
      <c r="N30" s="46"/>
      <c r="O30" s="46">
        <f>M30+N30</f>
        <v>0</v>
      </c>
      <c r="P30" s="1">
        <f t="shared" si="21"/>
        <v>0</v>
      </c>
      <c r="Q30" s="73">
        <f t="shared" si="11"/>
        <v>0</v>
      </c>
      <c r="R30" s="76">
        <f t="shared" si="22"/>
        <v>0</v>
      </c>
      <c r="S30" s="116"/>
      <c r="T30" s="116"/>
      <c r="U30" s="117"/>
      <c r="V30" s="118"/>
      <c r="W30" s="49"/>
      <c r="X30" s="49"/>
      <c r="Y30" s="49"/>
      <c r="Z30" s="49"/>
      <c r="AA30" s="49"/>
      <c r="AB30" s="49"/>
    </row>
    <row r="31" spans="1:28" s="119" customFormat="1" x14ac:dyDescent="0.25">
      <c r="A31" s="70" t="str">
        <f t="shared" si="17"/>
        <v/>
      </c>
      <c r="B31" s="70"/>
      <c r="C31" s="71" t="e">
        <f t="shared" si="12"/>
        <v>#DIV/0!</v>
      </c>
      <c r="D31" s="84"/>
      <c r="E31" s="84"/>
      <c r="F31" s="58">
        <v>999201000</v>
      </c>
      <c r="G31" s="375"/>
      <c r="H31" s="175">
        <v>1</v>
      </c>
      <c r="I31" s="48" t="s">
        <v>140</v>
      </c>
      <c r="J31" s="7" t="s">
        <v>39</v>
      </c>
      <c r="K31" s="73"/>
      <c r="L31" s="73">
        <f t="shared" si="18"/>
        <v>0</v>
      </c>
      <c r="M31" s="120"/>
      <c r="N31" s="46"/>
      <c r="O31" s="46">
        <f t="shared" si="20"/>
        <v>0</v>
      </c>
      <c r="P31" s="1">
        <f t="shared" si="21"/>
        <v>0</v>
      </c>
      <c r="Q31" s="73">
        <f t="shared" si="11"/>
        <v>0</v>
      </c>
      <c r="R31" s="76">
        <f t="shared" si="22"/>
        <v>0</v>
      </c>
      <c r="S31" s="116"/>
      <c r="T31" s="116"/>
      <c r="U31" s="117"/>
      <c r="V31" s="118"/>
      <c r="W31" s="49"/>
      <c r="X31" s="49"/>
      <c r="Y31" s="49"/>
      <c r="Z31" s="49"/>
      <c r="AA31" s="49"/>
      <c r="AB31" s="49"/>
    </row>
    <row r="32" spans="1:28" s="119" customFormat="1" x14ac:dyDescent="0.25">
      <c r="A32" s="70" t="str">
        <f t="shared" si="17"/>
        <v/>
      </c>
      <c r="B32" s="70"/>
      <c r="C32" s="71" t="e">
        <f t="shared" si="12"/>
        <v>#DIV/0!</v>
      </c>
      <c r="D32" s="84"/>
      <c r="E32" s="84"/>
      <c r="F32" s="58">
        <v>999202025</v>
      </c>
      <c r="G32" s="375"/>
      <c r="H32" s="175">
        <v>1</v>
      </c>
      <c r="I32" s="48" t="s">
        <v>31</v>
      </c>
      <c r="J32" s="7" t="s">
        <v>39</v>
      </c>
      <c r="K32" s="73"/>
      <c r="L32" s="73">
        <f t="shared" si="18"/>
        <v>0</v>
      </c>
      <c r="M32" s="120"/>
      <c r="N32" s="46"/>
      <c r="O32" s="46">
        <f t="shared" si="20"/>
        <v>0</v>
      </c>
      <c r="P32" s="1">
        <f t="shared" si="21"/>
        <v>0</v>
      </c>
      <c r="Q32" s="73">
        <f t="shared" si="11"/>
        <v>0</v>
      </c>
      <c r="R32" s="76">
        <f t="shared" si="22"/>
        <v>0</v>
      </c>
      <c r="S32" s="116"/>
      <c r="T32" s="116"/>
      <c r="U32" s="117"/>
      <c r="V32" s="118"/>
      <c r="W32" s="49"/>
      <c r="X32" s="49"/>
      <c r="Y32" s="49"/>
      <c r="Z32" s="49"/>
      <c r="AA32" s="49"/>
      <c r="AB32" s="49"/>
    </row>
    <row r="33" spans="1:28" s="119" customFormat="1" x14ac:dyDescent="0.25">
      <c r="A33" s="70" t="str">
        <f t="shared" si="17"/>
        <v/>
      </c>
      <c r="B33" s="70" t="s">
        <v>276</v>
      </c>
      <c r="C33" s="71" t="e">
        <f t="shared" si="12"/>
        <v>#DIV/0!</v>
      </c>
      <c r="D33" s="84"/>
      <c r="E33" s="84"/>
      <c r="F33" s="58">
        <v>999202027</v>
      </c>
      <c r="G33" s="375"/>
      <c r="H33" s="175"/>
      <c r="I33" s="48" t="s">
        <v>31</v>
      </c>
      <c r="J33" s="7" t="s">
        <v>107</v>
      </c>
      <c r="K33" s="73"/>
      <c r="L33" s="73">
        <f t="shared" si="18"/>
        <v>0</v>
      </c>
      <c r="M33" s="120"/>
      <c r="N33" s="46"/>
      <c r="O33" s="46">
        <f>M33+N33</f>
        <v>0</v>
      </c>
      <c r="P33" s="1" t="str">
        <f t="shared" si="21"/>
        <v>0.00%</v>
      </c>
      <c r="Q33" s="73">
        <f t="shared" si="11"/>
        <v>0</v>
      </c>
      <c r="R33" s="76">
        <f t="shared" si="22"/>
        <v>0</v>
      </c>
      <c r="S33" s="116"/>
      <c r="T33" s="116"/>
      <c r="U33" s="117"/>
      <c r="V33" s="118"/>
      <c r="W33" s="49"/>
      <c r="X33" s="49"/>
      <c r="Y33" s="49"/>
      <c r="Z33" s="49"/>
      <c r="AA33" s="49"/>
      <c r="AB33" s="49"/>
    </row>
    <row r="34" spans="1:28" s="119" customFormat="1" x14ac:dyDescent="0.25">
      <c r="A34" s="70" t="str">
        <f t="shared" si="17"/>
        <v/>
      </c>
      <c r="B34" s="70" t="s">
        <v>274</v>
      </c>
      <c r="C34" s="71" t="e">
        <f t="shared" si="12"/>
        <v>#DIV/0!</v>
      </c>
      <c r="D34" s="84"/>
      <c r="E34" s="319"/>
      <c r="F34" s="58">
        <v>999202030</v>
      </c>
      <c r="G34" s="375"/>
      <c r="H34" s="175"/>
      <c r="I34" s="8" t="s">
        <v>158</v>
      </c>
      <c r="J34" s="7" t="s">
        <v>107</v>
      </c>
      <c r="K34" s="73"/>
      <c r="L34" s="73">
        <f t="shared" si="18"/>
        <v>0</v>
      </c>
      <c r="M34" s="120"/>
      <c r="N34" s="46"/>
      <c r="O34" s="46">
        <f t="shared" si="20"/>
        <v>0</v>
      </c>
      <c r="P34" s="1" t="str">
        <f t="shared" si="21"/>
        <v>0.00%</v>
      </c>
      <c r="Q34" s="73">
        <f t="shared" si="11"/>
        <v>0</v>
      </c>
      <c r="R34" s="76">
        <f t="shared" si="22"/>
        <v>0</v>
      </c>
      <c r="S34" s="116"/>
      <c r="T34" s="317"/>
      <c r="U34" s="117"/>
      <c r="V34" s="118"/>
      <c r="W34" s="49"/>
      <c r="X34" s="49"/>
      <c r="Y34" s="49"/>
      <c r="Z34" s="49"/>
      <c r="AA34" s="49"/>
      <c r="AB34" s="49"/>
    </row>
    <row r="35" spans="1:28" s="119" customFormat="1" x14ac:dyDescent="0.25">
      <c r="A35" s="70" t="str">
        <f t="shared" si="17"/>
        <v/>
      </c>
      <c r="B35" s="70"/>
      <c r="C35" s="71" t="e">
        <f t="shared" si="12"/>
        <v>#DIV/0!</v>
      </c>
      <c r="D35" s="84"/>
      <c r="E35" s="84"/>
      <c r="F35" s="58">
        <v>999202050</v>
      </c>
      <c r="G35" s="375"/>
      <c r="H35" s="175">
        <v>1</v>
      </c>
      <c r="I35" s="8" t="s">
        <v>67</v>
      </c>
      <c r="J35" s="7" t="s">
        <v>39</v>
      </c>
      <c r="K35" s="73"/>
      <c r="L35" s="73">
        <f t="shared" si="18"/>
        <v>0</v>
      </c>
      <c r="M35" s="120"/>
      <c r="N35" s="46"/>
      <c r="O35" s="46">
        <f t="shared" si="20"/>
        <v>0</v>
      </c>
      <c r="P35" s="1">
        <f t="shared" si="21"/>
        <v>0</v>
      </c>
      <c r="Q35" s="73">
        <f t="shared" si="11"/>
        <v>0</v>
      </c>
      <c r="R35" s="76">
        <f t="shared" si="22"/>
        <v>0</v>
      </c>
      <c r="S35" s="116"/>
      <c r="T35" s="116"/>
      <c r="U35" s="117"/>
      <c r="V35" s="118"/>
      <c r="W35" s="49"/>
      <c r="X35" s="49"/>
      <c r="Y35" s="49"/>
      <c r="Z35" s="49"/>
      <c r="AA35" s="49"/>
      <c r="AB35" s="49"/>
    </row>
    <row r="36" spans="1:28" s="119" customFormat="1" x14ac:dyDescent="0.25">
      <c r="A36" s="70" t="str">
        <f t="shared" si="17"/>
        <v/>
      </c>
      <c r="B36" s="70"/>
      <c r="C36" s="71" t="e">
        <f t="shared" si="12"/>
        <v>#DIV/0!</v>
      </c>
      <c r="D36" s="84"/>
      <c r="E36" s="84"/>
      <c r="F36" s="58">
        <v>999202100</v>
      </c>
      <c r="G36" s="375"/>
      <c r="H36" s="175">
        <v>1</v>
      </c>
      <c r="I36" s="8" t="s">
        <v>193</v>
      </c>
      <c r="J36" s="7" t="s">
        <v>39</v>
      </c>
      <c r="K36" s="73"/>
      <c r="L36" s="73">
        <f t="shared" si="18"/>
        <v>0</v>
      </c>
      <c r="M36" s="120"/>
      <c r="N36" s="46"/>
      <c r="O36" s="46">
        <f>M36+N36</f>
        <v>0</v>
      </c>
      <c r="P36" s="1">
        <f t="shared" si="21"/>
        <v>0</v>
      </c>
      <c r="Q36" s="73">
        <f t="shared" si="11"/>
        <v>0</v>
      </c>
      <c r="R36" s="76">
        <f t="shared" si="22"/>
        <v>0</v>
      </c>
      <c r="S36" s="116"/>
      <c r="T36" s="116"/>
      <c r="U36" s="117"/>
      <c r="V36" s="118"/>
      <c r="W36" s="49"/>
      <c r="X36" s="49"/>
      <c r="Y36" s="49"/>
      <c r="Z36" s="49"/>
      <c r="AA36" s="49"/>
      <c r="AB36" s="49"/>
    </row>
    <row r="37" spans="1:28" s="119" customFormat="1" x14ac:dyDescent="0.25">
      <c r="A37" s="70" t="str">
        <f t="shared" si="17"/>
        <v/>
      </c>
      <c r="B37" s="70" t="s">
        <v>276</v>
      </c>
      <c r="C37" s="71" t="e">
        <f t="shared" si="12"/>
        <v>#DIV/0!</v>
      </c>
      <c r="D37" s="84"/>
      <c r="E37" s="84"/>
      <c r="F37" s="58">
        <v>999203000</v>
      </c>
      <c r="G37" s="375"/>
      <c r="H37" s="175"/>
      <c r="I37" s="8" t="s">
        <v>195</v>
      </c>
      <c r="J37" s="7" t="s">
        <v>83</v>
      </c>
      <c r="K37" s="73"/>
      <c r="L37" s="73">
        <f t="shared" si="18"/>
        <v>0</v>
      </c>
      <c r="M37" s="120"/>
      <c r="N37" s="46"/>
      <c r="O37" s="46">
        <f>M37+N37</f>
        <v>0</v>
      </c>
      <c r="P37" s="1" t="str">
        <f t="shared" si="21"/>
        <v>0.00%</v>
      </c>
      <c r="Q37" s="73">
        <f t="shared" si="11"/>
        <v>0</v>
      </c>
      <c r="R37" s="76">
        <f t="shared" si="22"/>
        <v>0</v>
      </c>
      <c r="S37" s="116"/>
      <c r="T37" s="116"/>
      <c r="U37" s="117"/>
      <c r="V37" s="118"/>
      <c r="W37" s="49"/>
      <c r="X37" s="49"/>
      <c r="Y37" s="49"/>
      <c r="Z37" s="49"/>
      <c r="AA37" s="49"/>
      <c r="AB37" s="49"/>
    </row>
    <row r="38" spans="1:28" s="119" customFormat="1" x14ac:dyDescent="0.25">
      <c r="A38" s="70" t="str">
        <f t="shared" si="17"/>
        <v/>
      </c>
      <c r="B38" s="70" t="s">
        <v>276</v>
      </c>
      <c r="C38" s="71" t="e">
        <f t="shared" si="12"/>
        <v>#DIV/0!</v>
      </c>
      <c r="D38" s="84"/>
      <c r="E38" s="84"/>
      <c r="F38" s="58">
        <v>999203015</v>
      </c>
      <c r="G38" s="375"/>
      <c r="H38" s="175"/>
      <c r="I38" s="8" t="s">
        <v>196</v>
      </c>
      <c r="J38" s="7" t="s">
        <v>83</v>
      </c>
      <c r="K38" s="73"/>
      <c r="L38" s="73">
        <f t="shared" si="18"/>
        <v>0</v>
      </c>
      <c r="M38" s="120"/>
      <c r="N38" s="46"/>
      <c r="O38" s="46">
        <f>M38+N38</f>
        <v>0</v>
      </c>
      <c r="P38" s="1" t="str">
        <f t="shared" si="21"/>
        <v>0.00%</v>
      </c>
      <c r="Q38" s="73">
        <f t="shared" si="11"/>
        <v>0</v>
      </c>
      <c r="R38" s="76">
        <f t="shared" si="22"/>
        <v>0</v>
      </c>
      <c r="S38" s="116"/>
      <c r="T38" s="116"/>
      <c r="U38" s="117"/>
      <c r="V38" s="118"/>
      <c r="W38" s="49"/>
      <c r="X38" s="49"/>
      <c r="Y38" s="49"/>
      <c r="Z38" s="49"/>
      <c r="AA38" s="49"/>
      <c r="AB38" s="49"/>
    </row>
    <row r="39" spans="1:28" s="119" customFormat="1" x14ac:dyDescent="0.25">
      <c r="A39" s="70" t="str">
        <f t="shared" si="17"/>
        <v/>
      </c>
      <c r="B39" s="70"/>
      <c r="C39" s="71" t="e">
        <f t="shared" si="12"/>
        <v>#DIV/0!</v>
      </c>
      <c r="D39" s="84"/>
      <c r="E39" s="84"/>
      <c r="F39" s="58">
        <v>999203030</v>
      </c>
      <c r="G39" s="375"/>
      <c r="H39" s="175"/>
      <c r="I39" s="8" t="s">
        <v>118</v>
      </c>
      <c r="J39" s="7" t="s">
        <v>83</v>
      </c>
      <c r="K39" s="73"/>
      <c r="L39" s="73">
        <f t="shared" si="18"/>
        <v>0</v>
      </c>
      <c r="M39" s="120"/>
      <c r="N39" s="46"/>
      <c r="O39" s="46">
        <f t="shared" si="20"/>
        <v>0</v>
      </c>
      <c r="P39" s="1" t="str">
        <f t="shared" si="21"/>
        <v>0.00%</v>
      </c>
      <c r="Q39" s="73">
        <f t="shared" si="11"/>
        <v>0</v>
      </c>
      <c r="R39" s="76">
        <f t="shared" si="22"/>
        <v>0</v>
      </c>
      <c r="S39" s="116"/>
      <c r="T39" s="116"/>
      <c r="U39" s="117"/>
      <c r="V39" s="118"/>
      <c r="W39" s="49"/>
      <c r="X39" s="49"/>
      <c r="Y39" s="49"/>
      <c r="Z39" s="49"/>
      <c r="AA39" s="49"/>
      <c r="AB39" s="49"/>
    </row>
    <row r="40" spans="1:28" s="119" customFormat="1" x14ac:dyDescent="0.25">
      <c r="A40" s="70" t="str">
        <f t="shared" si="17"/>
        <v/>
      </c>
      <c r="B40" s="70"/>
      <c r="C40" s="71" t="e">
        <f t="shared" si="12"/>
        <v>#DIV/0!</v>
      </c>
      <c r="D40" s="84"/>
      <c r="E40" s="84"/>
      <c r="F40" s="56">
        <v>999203035</v>
      </c>
      <c r="G40" s="374"/>
      <c r="H40" s="23"/>
      <c r="I40" s="3" t="s">
        <v>141</v>
      </c>
      <c r="J40" s="2" t="s">
        <v>83</v>
      </c>
      <c r="K40" s="73"/>
      <c r="L40" s="73">
        <f t="shared" si="18"/>
        <v>0</v>
      </c>
      <c r="M40" s="120"/>
      <c r="N40" s="46"/>
      <c r="O40" s="46">
        <f t="shared" si="20"/>
        <v>0</v>
      </c>
      <c r="P40" s="1" t="str">
        <f t="shared" si="21"/>
        <v>0.00%</v>
      </c>
      <c r="Q40" s="73">
        <f t="shared" si="11"/>
        <v>0</v>
      </c>
      <c r="R40" s="76">
        <f t="shared" si="22"/>
        <v>0</v>
      </c>
      <c r="S40" s="116"/>
      <c r="T40" s="116"/>
      <c r="U40" s="117"/>
      <c r="V40" s="118"/>
      <c r="W40" s="49"/>
      <c r="X40" s="49"/>
      <c r="Y40" s="49"/>
      <c r="Z40" s="49"/>
      <c r="AA40" s="49"/>
      <c r="AB40" s="49"/>
    </row>
    <row r="41" spans="1:28" s="119" customFormat="1" x14ac:dyDescent="0.25">
      <c r="A41" s="70" t="str">
        <f t="shared" si="17"/>
        <v/>
      </c>
      <c r="B41" s="70"/>
      <c r="C41" s="71" t="e">
        <f t="shared" si="12"/>
        <v>#DIV/0!</v>
      </c>
      <c r="D41" s="84"/>
      <c r="E41" s="84"/>
      <c r="F41" s="59">
        <v>999203036</v>
      </c>
      <c r="G41" s="376"/>
      <c r="H41" s="176"/>
      <c r="I41" s="48" t="s">
        <v>29</v>
      </c>
      <c r="J41" s="7" t="s">
        <v>83</v>
      </c>
      <c r="K41" s="73"/>
      <c r="L41" s="73">
        <f t="shared" si="18"/>
        <v>0</v>
      </c>
      <c r="M41" s="120"/>
      <c r="N41" s="50"/>
      <c r="O41" s="50">
        <f t="shared" si="20"/>
        <v>0</v>
      </c>
      <c r="P41" s="1" t="str">
        <f t="shared" si="21"/>
        <v>0.00%</v>
      </c>
      <c r="Q41" s="73">
        <f t="shared" si="11"/>
        <v>0</v>
      </c>
      <c r="R41" s="76">
        <f t="shared" si="22"/>
        <v>0</v>
      </c>
      <c r="S41" s="116"/>
      <c r="T41" s="116"/>
      <c r="U41" s="117"/>
      <c r="V41" s="118"/>
      <c r="W41" s="49"/>
      <c r="X41" s="49"/>
      <c r="Y41" s="49"/>
      <c r="Z41" s="49"/>
      <c r="AA41" s="49"/>
      <c r="AB41" s="49"/>
    </row>
    <row r="42" spans="1:28" s="119" customFormat="1" ht="15.75" x14ac:dyDescent="0.25">
      <c r="A42" s="70" t="str">
        <f t="shared" si="17"/>
        <v/>
      </c>
      <c r="B42" s="70"/>
      <c r="C42" s="71" t="e">
        <f t="shared" si="12"/>
        <v>#DIV/0!</v>
      </c>
      <c r="D42" s="84"/>
      <c r="E42" s="84"/>
      <c r="F42" s="59">
        <v>999203038</v>
      </c>
      <c r="G42" s="376"/>
      <c r="H42" s="176"/>
      <c r="I42" s="48" t="s">
        <v>30</v>
      </c>
      <c r="J42" s="7" t="s">
        <v>83</v>
      </c>
      <c r="K42" s="73"/>
      <c r="L42" s="73">
        <f t="shared" si="18"/>
        <v>0</v>
      </c>
      <c r="M42" s="120"/>
      <c r="N42" s="51"/>
      <c r="O42" s="50">
        <f t="shared" si="20"/>
        <v>0</v>
      </c>
      <c r="P42" s="1" t="str">
        <f t="shared" si="21"/>
        <v>0.00%</v>
      </c>
      <c r="Q42" s="73">
        <f t="shared" si="11"/>
        <v>0</v>
      </c>
      <c r="R42" s="76">
        <f t="shared" si="22"/>
        <v>0</v>
      </c>
      <c r="S42" s="116"/>
      <c r="T42" s="116"/>
      <c r="U42" s="117"/>
      <c r="V42" s="118"/>
      <c r="W42" s="49"/>
      <c r="X42" s="49"/>
      <c r="Y42" s="49"/>
      <c r="Z42" s="49"/>
      <c r="AA42" s="49"/>
      <c r="AB42" s="49"/>
    </row>
    <row r="43" spans="1:28" s="119" customFormat="1" ht="15.75" x14ac:dyDescent="0.25">
      <c r="A43" s="70" t="str">
        <f t="shared" si="17"/>
        <v/>
      </c>
      <c r="B43" s="70" t="s">
        <v>272</v>
      </c>
      <c r="C43" s="71" t="e">
        <f t="shared" si="12"/>
        <v>#DIV/0!</v>
      </c>
      <c r="D43" s="84"/>
      <c r="E43" s="84"/>
      <c r="F43" s="59">
        <v>999203045</v>
      </c>
      <c r="G43" s="376"/>
      <c r="H43" s="176">
        <v>1</v>
      </c>
      <c r="I43" s="48" t="s">
        <v>119</v>
      </c>
      <c r="J43" s="7" t="s">
        <v>39</v>
      </c>
      <c r="K43" s="73"/>
      <c r="L43" s="73">
        <f t="shared" si="18"/>
        <v>0</v>
      </c>
      <c r="M43" s="120"/>
      <c r="N43" s="51"/>
      <c r="O43" s="50">
        <f t="shared" si="20"/>
        <v>0</v>
      </c>
      <c r="P43" s="1">
        <f t="shared" si="21"/>
        <v>0</v>
      </c>
      <c r="Q43" s="73">
        <f t="shared" si="11"/>
        <v>0</v>
      </c>
      <c r="R43" s="76">
        <f t="shared" si="22"/>
        <v>0</v>
      </c>
      <c r="S43" s="116"/>
      <c r="T43" s="116"/>
      <c r="U43" s="117"/>
      <c r="V43" s="118"/>
      <c r="W43" s="49"/>
      <c r="X43" s="49"/>
      <c r="Y43" s="49"/>
      <c r="Z43" s="49"/>
      <c r="AA43" s="49"/>
      <c r="AB43" s="49"/>
    </row>
    <row r="44" spans="1:28" s="119" customFormat="1" x14ac:dyDescent="0.25">
      <c r="A44" s="70" t="str">
        <f t="shared" si="17"/>
        <v/>
      </c>
      <c r="B44" s="70"/>
      <c r="C44" s="71" t="e">
        <f t="shared" si="12"/>
        <v>#DIV/0!</v>
      </c>
      <c r="D44" s="84"/>
      <c r="E44" s="84"/>
      <c r="F44" s="56">
        <v>999203060</v>
      </c>
      <c r="G44" s="374"/>
      <c r="H44" s="176"/>
      <c r="I44" s="3" t="s">
        <v>120</v>
      </c>
      <c r="J44" s="2" t="s">
        <v>83</v>
      </c>
      <c r="K44" s="73"/>
      <c r="L44" s="73">
        <f t="shared" si="18"/>
        <v>0</v>
      </c>
      <c r="M44" s="120"/>
      <c r="N44" s="46"/>
      <c r="O44" s="50">
        <f t="shared" si="20"/>
        <v>0</v>
      </c>
      <c r="P44" s="1" t="str">
        <f t="shared" si="21"/>
        <v>0.00%</v>
      </c>
      <c r="Q44" s="73">
        <f t="shared" si="11"/>
        <v>0</v>
      </c>
      <c r="R44" s="76">
        <f t="shared" si="22"/>
        <v>0</v>
      </c>
      <c r="S44" s="116"/>
      <c r="T44" s="116"/>
      <c r="U44" s="117"/>
      <c r="V44" s="118"/>
      <c r="W44" s="49"/>
      <c r="X44" s="49"/>
      <c r="Y44" s="49"/>
      <c r="Z44" s="49"/>
      <c r="AA44" s="49"/>
      <c r="AB44" s="49"/>
    </row>
    <row r="45" spans="1:28" s="119" customFormat="1" x14ac:dyDescent="0.25">
      <c r="A45" s="70" t="str">
        <f t="shared" si="17"/>
        <v/>
      </c>
      <c r="B45" s="70"/>
      <c r="C45" s="71" t="e">
        <f t="shared" si="12"/>
        <v>#DIV/0!</v>
      </c>
      <c r="D45" s="84"/>
      <c r="E45" s="84"/>
      <c r="F45" s="61">
        <v>999208020</v>
      </c>
      <c r="G45" s="377"/>
      <c r="H45" s="176">
        <v>1</v>
      </c>
      <c r="I45" s="9" t="s">
        <v>5</v>
      </c>
      <c r="J45" s="7" t="s">
        <v>39</v>
      </c>
      <c r="K45" s="73"/>
      <c r="L45" s="73">
        <f t="shared" si="18"/>
        <v>0</v>
      </c>
      <c r="M45" s="120"/>
      <c r="N45" s="46"/>
      <c r="O45" s="46">
        <f>M45+N45</f>
        <v>0</v>
      </c>
      <c r="P45" s="1">
        <f t="shared" si="21"/>
        <v>0</v>
      </c>
      <c r="Q45" s="73">
        <f t="shared" si="11"/>
        <v>0</v>
      </c>
      <c r="R45" s="76">
        <f t="shared" si="22"/>
        <v>0</v>
      </c>
      <c r="S45" s="116"/>
      <c r="T45" s="116"/>
      <c r="U45" s="117"/>
      <c r="V45" s="118"/>
      <c r="W45" s="49"/>
      <c r="X45" s="49"/>
      <c r="Y45" s="49"/>
      <c r="Z45" s="49"/>
      <c r="AA45" s="49"/>
      <c r="AB45" s="49"/>
    </row>
    <row r="46" spans="1:28" s="119" customFormat="1" x14ac:dyDescent="0.25">
      <c r="A46" s="70" t="str">
        <f t="shared" si="17"/>
        <v/>
      </c>
      <c r="B46" s="70" t="s">
        <v>276</v>
      </c>
      <c r="C46" s="71" t="e">
        <f t="shared" si="12"/>
        <v>#DIV/0!</v>
      </c>
      <c r="D46" s="84"/>
      <c r="E46" s="84"/>
      <c r="F46" s="61">
        <v>999208050</v>
      </c>
      <c r="G46" s="377"/>
      <c r="H46" s="177"/>
      <c r="I46" s="9" t="s">
        <v>197</v>
      </c>
      <c r="J46" s="7" t="s">
        <v>107</v>
      </c>
      <c r="K46" s="73"/>
      <c r="L46" s="73">
        <f t="shared" si="18"/>
        <v>0</v>
      </c>
      <c r="M46" s="120"/>
      <c r="N46" s="46"/>
      <c r="O46" s="46">
        <f>M46+N46</f>
        <v>0</v>
      </c>
      <c r="P46" s="1" t="str">
        <f t="shared" si="21"/>
        <v>0.00%</v>
      </c>
      <c r="Q46" s="73">
        <f t="shared" si="11"/>
        <v>0</v>
      </c>
      <c r="R46" s="76">
        <f t="shared" si="22"/>
        <v>0</v>
      </c>
      <c r="S46" s="116"/>
      <c r="T46" s="116"/>
      <c r="U46" s="117"/>
      <c r="V46" s="118"/>
      <c r="W46" s="49"/>
      <c r="X46" s="49"/>
      <c r="Y46" s="49"/>
      <c r="Z46" s="49"/>
      <c r="AA46" s="49"/>
      <c r="AB46" s="49"/>
    </row>
    <row r="47" spans="1:28" s="119" customFormat="1" x14ac:dyDescent="0.25">
      <c r="A47" s="70" t="str">
        <f t="shared" si="17"/>
        <v/>
      </c>
      <c r="B47" s="70" t="s">
        <v>274</v>
      </c>
      <c r="C47" s="71" t="e">
        <f t="shared" si="12"/>
        <v>#DIV/0!</v>
      </c>
      <c r="D47" s="84"/>
      <c r="E47" s="84"/>
      <c r="F47" s="61">
        <v>999209000</v>
      </c>
      <c r="G47" s="377"/>
      <c r="H47" s="177">
        <v>1</v>
      </c>
      <c r="I47" s="9" t="s">
        <v>32</v>
      </c>
      <c r="J47" s="10" t="s">
        <v>39</v>
      </c>
      <c r="K47" s="73"/>
      <c r="L47" s="73">
        <f t="shared" si="18"/>
        <v>0</v>
      </c>
      <c r="M47" s="120"/>
      <c r="N47" s="46"/>
      <c r="O47" s="46">
        <f t="shared" si="20"/>
        <v>0</v>
      </c>
      <c r="P47" s="1">
        <f t="shared" si="21"/>
        <v>0</v>
      </c>
      <c r="Q47" s="73">
        <f t="shared" si="11"/>
        <v>0</v>
      </c>
      <c r="R47" s="76">
        <f t="shared" si="22"/>
        <v>0</v>
      </c>
      <c r="S47" s="116"/>
      <c r="T47" s="116"/>
      <c r="U47" s="117"/>
      <c r="V47" s="118"/>
      <c r="W47" s="49"/>
      <c r="X47" s="49"/>
      <c r="Y47" s="49"/>
      <c r="Z47" s="49"/>
      <c r="AA47" s="49"/>
      <c r="AB47" s="49"/>
    </row>
    <row r="48" spans="1:28" s="119" customFormat="1" x14ac:dyDescent="0.25">
      <c r="A48" s="70" t="str">
        <f t="shared" si="17"/>
        <v/>
      </c>
      <c r="B48" s="70"/>
      <c r="C48" s="71" t="e">
        <f t="shared" si="12"/>
        <v>#DIV/0!</v>
      </c>
      <c r="D48" s="84"/>
      <c r="E48" s="84"/>
      <c r="F48" s="61">
        <v>999301015</v>
      </c>
      <c r="G48" s="377"/>
      <c r="H48" s="177"/>
      <c r="I48" s="106" t="s">
        <v>121</v>
      </c>
      <c r="J48" s="10" t="s">
        <v>83</v>
      </c>
      <c r="K48" s="73"/>
      <c r="L48" s="73">
        <f t="shared" si="18"/>
        <v>0</v>
      </c>
      <c r="M48" s="120"/>
      <c r="N48" s="46"/>
      <c r="O48" s="46">
        <f t="shared" si="20"/>
        <v>0</v>
      </c>
      <c r="P48" s="1" t="str">
        <f t="shared" si="21"/>
        <v>0.00%</v>
      </c>
      <c r="Q48" s="73">
        <f t="shared" si="11"/>
        <v>0</v>
      </c>
      <c r="R48" s="76">
        <f t="shared" si="22"/>
        <v>0</v>
      </c>
      <c r="S48" s="116"/>
      <c r="T48" s="116"/>
      <c r="U48" s="117"/>
      <c r="V48" s="118"/>
      <c r="W48" s="49"/>
      <c r="X48" s="49"/>
      <c r="Y48" s="49"/>
      <c r="Z48" s="49"/>
      <c r="AA48" s="49"/>
      <c r="AB48" s="49"/>
    </row>
    <row r="49" spans="1:28" s="119" customFormat="1" x14ac:dyDescent="0.25">
      <c r="A49" s="70" t="str">
        <f t="shared" si="17"/>
        <v/>
      </c>
      <c r="B49" s="70" t="s">
        <v>276</v>
      </c>
      <c r="C49" s="71" t="e">
        <f t="shared" si="12"/>
        <v>#DIV/0!</v>
      </c>
      <c r="D49" s="84"/>
      <c r="E49" s="84"/>
      <c r="F49" s="61">
        <v>999301025</v>
      </c>
      <c r="G49" s="377"/>
      <c r="H49" s="177"/>
      <c r="I49" s="9" t="s">
        <v>198</v>
      </c>
      <c r="J49" s="10" t="s">
        <v>83</v>
      </c>
      <c r="K49" s="73"/>
      <c r="L49" s="73">
        <f t="shared" si="18"/>
        <v>0</v>
      </c>
      <c r="M49" s="120"/>
      <c r="N49" s="46"/>
      <c r="O49" s="46">
        <f>M49+N49</f>
        <v>0</v>
      </c>
      <c r="P49" s="1" t="str">
        <f t="shared" si="21"/>
        <v>0.00%</v>
      </c>
      <c r="Q49" s="73">
        <f t="shared" si="11"/>
        <v>0</v>
      </c>
      <c r="R49" s="76">
        <f t="shared" si="22"/>
        <v>0</v>
      </c>
      <c r="S49" s="116"/>
      <c r="T49" s="116"/>
      <c r="U49" s="117"/>
      <c r="V49" s="118"/>
      <c r="W49" s="49"/>
      <c r="X49" s="49"/>
      <c r="Y49" s="49"/>
      <c r="Z49" s="49"/>
      <c r="AA49" s="49"/>
      <c r="AB49" s="49"/>
    </row>
    <row r="50" spans="1:28" s="119" customFormat="1" x14ac:dyDescent="0.25">
      <c r="A50" s="70" t="str">
        <f t="shared" si="17"/>
        <v/>
      </c>
      <c r="B50" s="70" t="s">
        <v>276</v>
      </c>
      <c r="C50" s="71" t="e">
        <f t="shared" si="12"/>
        <v>#DIV/0!</v>
      </c>
      <c r="D50" s="84"/>
      <c r="E50" s="84"/>
      <c r="F50" s="61">
        <v>999301050</v>
      </c>
      <c r="G50" s="377"/>
      <c r="H50" s="177"/>
      <c r="I50" s="9" t="s">
        <v>199</v>
      </c>
      <c r="J50" s="10" t="s">
        <v>107</v>
      </c>
      <c r="K50" s="73"/>
      <c r="L50" s="73">
        <f t="shared" si="18"/>
        <v>0</v>
      </c>
      <c r="M50" s="120"/>
      <c r="N50" s="46"/>
      <c r="O50" s="46">
        <f>M50+N50</f>
        <v>0</v>
      </c>
      <c r="P50" s="1" t="str">
        <f t="shared" si="21"/>
        <v>0.00%</v>
      </c>
      <c r="Q50" s="73">
        <f t="shared" si="11"/>
        <v>0</v>
      </c>
      <c r="R50" s="76">
        <f t="shared" si="22"/>
        <v>0</v>
      </c>
      <c r="S50" s="116"/>
      <c r="T50" s="116"/>
      <c r="U50" s="117"/>
      <c r="V50" s="118"/>
      <c r="W50" s="49"/>
      <c r="X50" s="49"/>
      <c r="Y50" s="49"/>
      <c r="Z50" s="49"/>
      <c r="AA50" s="49"/>
      <c r="AB50" s="49"/>
    </row>
    <row r="51" spans="1:28" s="119" customFormat="1" x14ac:dyDescent="0.25">
      <c r="A51" s="70" t="str">
        <f t="shared" si="17"/>
        <v/>
      </c>
      <c r="B51" s="70"/>
      <c r="C51" s="71" t="e">
        <f t="shared" si="12"/>
        <v>#DIV/0!</v>
      </c>
      <c r="D51" s="84"/>
      <c r="E51" s="84"/>
      <c r="F51" s="61">
        <v>999302000</v>
      </c>
      <c r="G51" s="377"/>
      <c r="H51" s="177"/>
      <c r="I51" s="9" t="s">
        <v>33</v>
      </c>
      <c r="J51" s="10" t="s">
        <v>107</v>
      </c>
      <c r="K51" s="73"/>
      <c r="L51" s="73">
        <f t="shared" si="18"/>
        <v>0</v>
      </c>
      <c r="M51" s="120"/>
      <c r="N51" s="46"/>
      <c r="O51" s="46">
        <f t="shared" si="20"/>
        <v>0</v>
      </c>
      <c r="P51" s="1" t="str">
        <f t="shared" si="21"/>
        <v>0.00%</v>
      </c>
      <c r="Q51" s="73">
        <f t="shared" si="11"/>
        <v>0</v>
      </c>
      <c r="R51" s="76">
        <f t="shared" si="22"/>
        <v>0</v>
      </c>
      <c r="S51" s="116"/>
      <c r="T51" s="116"/>
      <c r="U51" s="117"/>
      <c r="V51" s="118"/>
      <c r="W51" s="49"/>
      <c r="X51" s="49"/>
      <c r="Y51" s="49"/>
      <c r="Z51" s="49"/>
      <c r="AA51" s="49"/>
      <c r="AB51" s="49"/>
    </row>
    <row r="52" spans="1:28" s="119" customFormat="1" ht="15" customHeight="1" x14ac:dyDescent="0.25">
      <c r="A52" s="70" t="str">
        <f t="shared" si="17"/>
        <v/>
      </c>
      <c r="B52" s="70"/>
      <c r="C52" s="71" t="e">
        <f t="shared" si="12"/>
        <v>#DIV/0!</v>
      </c>
      <c r="D52" s="84"/>
      <c r="E52" s="84"/>
      <c r="F52" s="61">
        <v>999401020</v>
      </c>
      <c r="G52" s="377"/>
      <c r="H52" s="176"/>
      <c r="I52" s="294" t="s">
        <v>191</v>
      </c>
      <c r="J52" s="10" t="s">
        <v>110</v>
      </c>
      <c r="K52" s="73"/>
      <c r="L52" s="73">
        <f t="shared" si="18"/>
        <v>0</v>
      </c>
      <c r="M52" s="120"/>
      <c r="N52" s="46"/>
      <c r="O52" s="46">
        <f>M52+N52</f>
        <v>0</v>
      </c>
      <c r="P52" s="1" t="str">
        <f t="shared" si="21"/>
        <v>0.00%</v>
      </c>
      <c r="Q52" s="73">
        <f t="shared" si="11"/>
        <v>0</v>
      </c>
      <c r="R52" s="76">
        <f t="shared" si="22"/>
        <v>0</v>
      </c>
      <c r="S52" s="116"/>
      <c r="T52" s="116"/>
      <c r="U52" s="117"/>
      <c r="V52" s="118"/>
      <c r="W52" s="49"/>
      <c r="X52" s="49"/>
      <c r="Y52" s="49"/>
      <c r="Z52" s="49"/>
      <c r="AA52" s="49"/>
      <c r="AB52" s="49"/>
    </row>
    <row r="53" spans="1:28" s="119" customFormat="1" x14ac:dyDescent="0.25">
      <c r="A53" s="70" t="str">
        <f t="shared" si="17"/>
        <v/>
      </c>
      <c r="B53" s="70"/>
      <c r="C53" s="71" t="e">
        <f t="shared" si="12"/>
        <v>#DIV/0!</v>
      </c>
      <c r="D53" s="84"/>
      <c r="E53" s="84"/>
      <c r="F53" s="61">
        <v>999401025</v>
      </c>
      <c r="G53" s="377"/>
      <c r="H53" s="177"/>
      <c r="I53" s="106" t="s">
        <v>84</v>
      </c>
      <c r="J53" s="10" t="s">
        <v>110</v>
      </c>
      <c r="K53" s="73"/>
      <c r="L53" s="73">
        <f t="shared" si="18"/>
        <v>0</v>
      </c>
      <c r="M53" s="120"/>
      <c r="N53" s="46"/>
      <c r="O53" s="46">
        <f t="shared" si="20"/>
        <v>0</v>
      </c>
      <c r="P53" s="1" t="str">
        <f t="shared" si="21"/>
        <v>0.00%</v>
      </c>
      <c r="Q53" s="73">
        <f t="shared" si="11"/>
        <v>0</v>
      </c>
      <c r="R53" s="76">
        <f t="shared" si="22"/>
        <v>0</v>
      </c>
      <c r="S53" s="116"/>
      <c r="T53" s="116"/>
      <c r="U53" s="117"/>
      <c r="V53" s="118"/>
      <c r="W53" s="49"/>
      <c r="X53" s="49"/>
      <c r="Y53" s="49"/>
      <c r="Z53" s="49"/>
      <c r="AA53" s="49"/>
      <c r="AB53" s="49"/>
    </row>
    <row r="54" spans="1:28" s="119" customFormat="1" x14ac:dyDescent="0.25">
      <c r="A54" s="70" t="str">
        <f t="shared" si="17"/>
        <v/>
      </c>
      <c r="B54" s="70"/>
      <c r="C54" s="71" t="e">
        <f t="shared" si="12"/>
        <v>#DIV/0!</v>
      </c>
      <c r="D54" s="84"/>
      <c r="E54" s="84"/>
      <c r="F54" s="62">
        <v>999401030</v>
      </c>
      <c r="G54" s="378"/>
      <c r="H54" s="177"/>
      <c r="I54" s="107" t="s">
        <v>85</v>
      </c>
      <c r="J54" s="2" t="s">
        <v>110</v>
      </c>
      <c r="K54" s="73"/>
      <c r="L54" s="73">
        <f t="shared" si="18"/>
        <v>0</v>
      </c>
      <c r="M54" s="120"/>
      <c r="N54" s="46"/>
      <c r="O54" s="46">
        <f t="shared" si="20"/>
        <v>0</v>
      </c>
      <c r="P54" s="1" t="str">
        <f t="shared" si="21"/>
        <v>0.00%</v>
      </c>
      <c r="Q54" s="73">
        <f t="shared" si="11"/>
        <v>0</v>
      </c>
      <c r="R54" s="76">
        <f t="shared" si="22"/>
        <v>0</v>
      </c>
      <c r="S54" s="116"/>
      <c r="T54" s="116"/>
      <c r="U54" s="117"/>
      <c r="V54" s="118"/>
      <c r="W54" s="49"/>
      <c r="X54" s="49"/>
      <c r="Y54" s="49"/>
      <c r="Z54" s="49"/>
      <c r="AA54" s="49"/>
      <c r="AB54" s="49"/>
    </row>
    <row r="55" spans="1:28" s="119" customFormat="1" x14ac:dyDescent="0.25">
      <c r="A55" s="70" t="str">
        <f t="shared" si="17"/>
        <v/>
      </c>
      <c r="B55" s="70"/>
      <c r="C55" s="71" t="e">
        <f t="shared" si="12"/>
        <v>#DIV/0!</v>
      </c>
      <c r="D55" s="84"/>
      <c r="E55" s="84"/>
      <c r="F55" s="62">
        <v>999401031</v>
      </c>
      <c r="G55" s="378"/>
      <c r="H55" s="177"/>
      <c r="I55" s="107" t="s">
        <v>159</v>
      </c>
      <c r="J55" s="2" t="s">
        <v>110</v>
      </c>
      <c r="K55" s="73"/>
      <c r="L55" s="73">
        <f t="shared" si="18"/>
        <v>0</v>
      </c>
      <c r="M55" s="120"/>
      <c r="N55" s="46"/>
      <c r="O55" s="46">
        <f t="shared" si="20"/>
        <v>0</v>
      </c>
      <c r="P55" s="1" t="str">
        <f t="shared" si="21"/>
        <v>0.00%</v>
      </c>
      <c r="Q55" s="73">
        <f t="shared" si="11"/>
        <v>0</v>
      </c>
      <c r="R55" s="76">
        <f t="shared" si="22"/>
        <v>0</v>
      </c>
      <c r="S55" s="116"/>
      <c r="T55" s="116"/>
      <c r="U55" s="117"/>
      <c r="V55" s="118"/>
      <c r="W55" s="49"/>
      <c r="X55" s="49"/>
      <c r="Y55" s="49"/>
      <c r="Z55" s="49"/>
      <c r="AA55" s="49"/>
      <c r="AB55" s="49"/>
    </row>
    <row r="56" spans="1:28" s="119" customFormat="1" x14ac:dyDescent="0.25">
      <c r="A56" s="70" t="str">
        <f t="shared" si="17"/>
        <v/>
      </c>
      <c r="B56" s="70" t="s">
        <v>273</v>
      </c>
      <c r="C56" s="71" t="e">
        <f t="shared" si="12"/>
        <v>#DIV/0!</v>
      </c>
      <c r="D56" s="84"/>
      <c r="E56" s="84"/>
      <c r="F56" s="62">
        <v>999401032</v>
      </c>
      <c r="G56" s="378"/>
      <c r="H56" s="176"/>
      <c r="I56" s="107" t="s">
        <v>159</v>
      </c>
      <c r="J56" s="31" t="s">
        <v>111</v>
      </c>
      <c r="K56" s="73"/>
      <c r="L56" s="73">
        <f t="shared" si="18"/>
        <v>0</v>
      </c>
      <c r="M56" s="120"/>
      <c r="N56" s="46"/>
      <c r="O56" s="46">
        <f t="shared" si="20"/>
        <v>0</v>
      </c>
      <c r="P56" s="1" t="str">
        <f t="shared" si="21"/>
        <v>0.00%</v>
      </c>
      <c r="Q56" s="73">
        <f t="shared" si="11"/>
        <v>0</v>
      </c>
      <c r="R56" s="76">
        <f t="shared" si="22"/>
        <v>0</v>
      </c>
      <c r="S56" s="116"/>
      <c r="T56" s="116"/>
      <c r="U56" s="117"/>
      <c r="V56" s="118"/>
      <c r="W56" s="49"/>
      <c r="X56" s="49"/>
      <c r="Y56" s="49"/>
      <c r="Z56" s="49"/>
      <c r="AA56" s="49"/>
      <c r="AB56" s="49"/>
    </row>
    <row r="57" spans="1:28" s="119" customFormat="1" x14ac:dyDescent="0.25">
      <c r="A57" s="70" t="str">
        <f t="shared" si="17"/>
        <v/>
      </c>
      <c r="B57" s="70"/>
      <c r="C57" s="71" t="e">
        <f t="shared" si="12"/>
        <v>#DIV/0!</v>
      </c>
      <c r="D57" s="84"/>
      <c r="E57" s="84"/>
      <c r="F57" s="60">
        <v>999401035</v>
      </c>
      <c r="G57" s="379"/>
      <c r="H57" s="177"/>
      <c r="I57" s="108" t="s">
        <v>86</v>
      </c>
      <c r="J57" s="29" t="s">
        <v>110</v>
      </c>
      <c r="K57" s="73"/>
      <c r="L57" s="73">
        <f t="shared" ref="L57:L75" si="23">ROUND(K57*H57,2)</f>
        <v>0</v>
      </c>
      <c r="M57" s="120"/>
      <c r="N57" s="46"/>
      <c r="O57" s="46">
        <f t="shared" si="20"/>
        <v>0</v>
      </c>
      <c r="P57" s="1" t="str">
        <f t="shared" si="21"/>
        <v>0.00%</v>
      </c>
      <c r="Q57" s="73">
        <f t="shared" si="11"/>
        <v>0</v>
      </c>
      <c r="R57" s="76">
        <f t="shared" si="22"/>
        <v>0</v>
      </c>
      <c r="S57" s="116"/>
      <c r="T57" s="116"/>
      <c r="U57" s="117"/>
      <c r="V57" s="118"/>
      <c r="W57" s="49"/>
      <c r="X57" s="49"/>
      <c r="Y57" s="49"/>
      <c r="Z57" s="49"/>
      <c r="AA57" s="49"/>
      <c r="AB57" s="49"/>
    </row>
    <row r="58" spans="1:28" s="119" customFormat="1" x14ac:dyDescent="0.25">
      <c r="A58" s="70" t="str">
        <f t="shared" si="17"/>
        <v/>
      </c>
      <c r="B58" s="70"/>
      <c r="C58" s="71" t="e">
        <f t="shared" si="12"/>
        <v>#DIV/0!</v>
      </c>
      <c r="D58" s="84"/>
      <c r="E58" s="84"/>
      <c r="F58" s="60">
        <v>999401040</v>
      </c>
      <c r="G58" s="379"/>
      <c r="H58" s="177"/>
      <c r="I58" s="108" t="s">
        <v>87</v>
      </c>
      <c r="J58" s="29" t="s">
        <v>110</v>
      </c>
      <c r="K58" s="73"/>
      <c r="L58" s="73">
        <f t="shared" si="23"/>
        <v>0</v>
      </c>
      <c r="M58" s="120"/>
      <c r="N58" s="46"/>
      <c r="O58" s="46">
        <f t="shared" si="20"/>
        <v>0</v>
      </c>
      <c r="P58" s="1" t="str">
        <f t="shared" si="21"/>
        <v>0.00%</v>
      </c>
      <c r="Q58" s="73">
        <f t="shared" si="11"/>
        <v>0</v>
      </c>
      <c r="R58" s="76">
        <f t="shared" si="22"/>
        <v>0</v>
      </c>
      <c r="S58" s="116"/>
      <c r="T58" s="116"/>
      <c r="U58" s="117"/>
      <c r="V58" s="118"/>
      <c r="W58" s="49"/>
      <c r="X58" s="49"/>
      <c r="Y58" s="49"/>
      <c r="Z58" s="49"/>
      <c r="AA58" s="49"/>
      <c r="AB58" s="49"/>
    </row>
    <row r="59" spans="1:28" s="119" customFormat="1" x14ac:dyDescent="0.25">
      <c r="A59" s="70" t="str">
        <f t="shared" si="17"/>
        <v/>
      </c>
      <c r="B59" s="70"/>
      <c r="C59" s="71" t="e">
        <f t="shared" si="12"/>
        <v>#DIV/0!</v>
      </c>
      <c r="D59" s="84"/>
      <c r="E59" s="84"/>
      <c r="F59" s="60">
        <v>999401045</v>
      </c>
      <c r="G59" s="379"/>
      <c r="H59" s="177"/>
      <c r="I59" s="108" t="s">
        <v>182</v>
      </c>
      <c r="J59" s="29" t="s">
        <v>110</v>
      </c>
      <c r="K59" s="73"/>
      <c r="L59" s="73">
        <f t="shared" si="23"/>
        <v>0</v>
      </c>
      <c r="M59" s="120"/>
      <c r="N59" s="46"/>
      <c r="O59" s="46">
        <f>M59+N59</f>
        <v>0</v>
      </c>
      <c r="P59" s="1" t="str">
        <f t="shared" ref="P59:P75" si="24">IFERROR(O59/H59,"0.00%")</f>
        <v>0.00%</v>
      </c>
      <c r="Q59" s="73">
        <f t="shared" si="11"/>
        <v>0</v>
      </c>
      <c r="R59" s="76">
        <f t="shared" ref="R59:R75" si="25">P59*L59</f>
        <v>0</v>
      </c>
      <c r="S59" s="116"/>
      <c r="T59" s="116"/>
      <c r="U59" s="117"/>
      <c r="V59" s="118"/>
      <c r="W59" s="49"/>
      <c r="X59" s="49"/>
      <c r="Y59" s="49"/>
      <c r="Z59" s="49"/>
      <c r="AA59" s="49"/>
      <c r="AB59" s="49"/>
    </row>
    <row r="60" spans="1:28" s="119" customFormat="1" x14ac:dyDescent="0.25">
      <c r="A60" s="70" t="str">
        <f t="shared" si="17"/>
        <v/>
      </c>
      <c r="B60" s="70"/>
      <c r="C60" s="71" t="e">
        <f t="shared" si="12"/>
        <v>#DIV/0!</v>
      </c>
      <c r="D60" s="84"/>
      <c r="E60" s="84"/>
      <c r="F60" s="60">
        <v>999401050</v>
      </c>
      <c r="G60" s="379"/>
      <c r="H60" s="176"/>
      <c r="I60" s="108" t="s">
        <v>183</v>
      </c>
      <c r="J60" s="29" t="s">
        <v>110</v>
      </c>
      <c r="K60" s="73"/>
      <c r="L60" s="73">
        <f t="shared" si="23"/>
        <v>0</v>
      </c>
      <c r="M60" s="120"/>
      <c r="N60" s="46"/>
      <c r="O60" s="46">
        <f>M60+N60</f>
        <v>0</v>
      </c>
      <c r="P60" s="1" t="str">
        <f t="shared" si="24"/>
        <v>0.00%</v>
      </c>
      <c r="Q60" s="73">
        <f t="shared" si="11"/>
        <v>0</v>
      </c>
      <c r="R60" s="76">
        <f t="shared" si="25"/>
        <v>0</v>
      </c>
      <c r="S60" s="116"/>
      <c r="T60" s="116"/>
      <c r="U60" s="117"/>
      <c r="V60" s="118"/>
      <c r="W60" s="49"/>
      <c r="X60" s="49"/>
      <c r="Y60" s="49"/>
      <c r="Z60" s="49"/>
      <c r="AA60" s="49"/>
      <c r="AB60" s="49"/>
    </row>
    <row r="61" spans="1:28" s="119" customFormat="1" x14ac:dyDescent="0.25">
      <c r="A61" s="70" t="str">
        <f t="shared" si="17"/>
        <v/>
      </c>
      <c r="B61" s="70"/>
      <c r="C61" s="71" t="e">
        <f t="shared" si="12"/>
        <v>#DIV/0!</v>
      </c>
      <c r="D61" s="84"/>
      <c r="E61" s="84"/>
      <c r="F61" s="61">
        <v>999401062</v>
      </c>
      <c r="G61" s="377"/>
      <c r="H61" s="177"/>
      <c r="I61" s="106" t="s">
        <v>122</v>
      </c>
      <c r="J61" s="2" t="s">
        <v>110</v>
      </c>
      <c r="K61" s="73"/>
      <c r="L61" s="73">
        <f t="shared" si="23"/>
        <v>0</v>
      </c>
      <c r="M61" s="120"/>
      <c r="N61" s="46"/>
      <c r="O61" s="46">
        <f t="shared" si="20"/>
        <v>0</v>
      </c>
      <c r="P61" s="1" t="str">
        <f t="shared" si="24"/>
        <v>0.00%</v>
      </c>
      <c r="Q61" s="73">
        <f t="shared" si="11"/>
        <v>0</v>
      </c>
      <c r="R61" s="76">
        <f t="shared" si="25"/>
        <v>0</v>
      </c>
      <c r="S61" s="116"/>
      <c r="T61" s="116"/>
      <c r="U61" s="117"/>
      <c r="V61" s="118"/>
      <c r="W61" s="49"/>
      <c r="X61" s="49"/>
      <c r="Y61" s="49"/>
      <c r="Z61" s="49"/>
      <c r="AA61" s="49"/>
      <c r="AB61" s="49"/>
    </row>
    <row r="62" spans="1:28" s="119" customFormat="1" x14ac:dyDescent="0.25">
      <c r="A62" s="70" t="str">
        <f t="shared" si="17"/>
        <v/>
      </c>
      <c r="B62" s="70"/>
      <c r="C62" s="71" t="e">
        <f t="shared" si="12"/>
        <v>#DIV/0!</v>
      </c>
      <c r="D62" s="84"/>
      <c r="E62" s="84"/>
      <c r="F62" s="60">
        <v>999401090</v>
      </c>
      <c r="G62" s="379"/>
      <c r="H62" s="178"/>
      <c r="I62" s="30" t="s">
        <v>277</v>
      </c>
      <c r="J62" s="2" t="s">
        <v>110</v>
      </c>
      <c r="K62" s="73"/>
      <c r="L62" s="73">
        <f t="shared" si="23"/>
        <v>0</v>
      </c>
      <c r="M62" s="120"/>
      <c r="N62" s="46"/>
      <c r="O62" s="46">
        <f>M62+N62</f>
        <v>0</v>
      </c>
      <c r="P62" s="1" t="str">
        <f t="shared" si="24"/>
        <v>0.00%</v>
      </c>
      <c r="Q62" s="73">
        <f t="shared" si="11"/>
        <v>0</v>
      </c>
      <c r="R62" s="76">
        <f t="shared" si="25"/>
        <v>0</v>
      </c>
      <c r="S62" s="116"/>
      <c r="T62" s="116"/>
      <c r="U62" s="117"/>
      <c r="V62" s="118"/>
      <c r="W62" s="49"/>
      <c r="X62" s="49"/>
      <c r="Y62" s="49"/>
      <c r="Z62" s="49"/>
      <c r="AA62" s="49"/>
      <c r="AB62" s="49"/>
    </row>
    <row r="63" spans="1:28" s="119" customFormat="1" x14ac:dyDescent="0.25">
      <c r="A63" s="70" t="str">
        <f t="shared" si="17"/>
        <v/>
      </c>
      <c r="B63" s="70"/>
      <c r="C63" s="71" t="e">
        <f t="shared" si="12"/>
        <v>#DIV/0!</v>
      </c>
      <c r="D63" s="84"/>
      <c r="E63" s="84"/>
      <c r="F63" s="60">
        <v>999401100</v>
      </c>
      <c r="G63" s="379"/>
      <c r="H63" s="178"/>
      <c r="I63" s="108" t="s">
        <v>88</v>
      </c>
      <c r="J63" s="2" t="s">
        <v>110</v>
      </c>
      <c r="K63" s="73"/>
      <c r="L63" s="73">
        <f t="shared" si="23"/>
        <v>0</v>
      </c>
      <c r="M63" s="120"/>
      <c r="N63" s="46"/>
      <c r="O63" s="46">
        <f t="shared" si="20"/>
        <v>0</v>
      </c>
      <c r="P63" s="1" t="str">
        <f t="shared" si="24"/>
        <v>0.00%</v>
      </c>
      <c r="Q63" s="73">
        <f t="shared" si="11"/>
        <v>0</v>
      </c>
      <c r="R63" s="76">
        <f t="shared" si="25"/>
        <v>0</v>
      </c>
      <c r="S63" s="116"/>
      <c r="T63" s="116"/>
      <c r="U63" s="117"/>
      <c r="V63" s="118"/>
      <c r="W63" s="49"/>
      <c r="X63" s="49"/>
      <c r="Y63" s="49"/>
      <c r="Z63" s="49"/>
      <c r="AA63" s="49"/>
      <c r="AB63" s="49"/>
    </row>
    <row r="64" spans="1:28" s="119" customFormat="1" x14ac:dyDescent="0.25">
      <c r="A64" s="70" t="str">
        <f t="shared" si="17"/>
        <v/>
      </c>
      <c r="B64" s="70"/>
      <c r="C64" s="71" t="e">
        <f t="shared" si="12"/>
        <v>#DIV/0!</v>
      </c>
      <c r="D64" s="84"/>
      <c r="E64" s="84"/>
      <c r="F64" s="60">
        <v>999401150</v>
      </c>
      <c r="G64" s="379"/>
      <c r="H64" s="178"/>
      <c r="I64" s="108" t="s">
        <v>200</v>
      </c>
      <c r="J64" s="2" t="s">
        <v>110</v>
      </c>
      <c r="K64" s="73"/>
      <c r="L64" s="73">
        <f t="shared" si="23"/>
        <v>0</v>
      </c>
      <c r="M64" s="120"/>
      <c r="N64" s="46"/>
      <c r="O64" s="46">
        <f>M64+N64</f>
        <v>0</v>
      </c>
      <c r="P64" s="1" t="str">
        <f t="shared" si="24"/>
        <v>0.00%</v>
      </c>
      <c r="Q64" s="73">
        <f t="shared" si="11"/>
        <v>0</v>
      </c>
      <c r="R64" s="76">
        <f t="shared" si="25"/>
        <v>0</v>
      </c>
      <c r="S64" s="116"/>
      <c r="T64" s="116"/>
      <c r="U64" s="117"/>
      <c r="V64" s="118"/>
      <c r="W64" s="49"/>
      <c r="X64" s="49"/>
      <c r="Y64" s="49"/>
      <c r="Z64" s="49"/>
      <c r="AA64" s="49"/>
      <c r="AB64" s="49"/>
    </row>
    <row r="65" spans="1:28" s="119" customFormat="1" x14ac:dyDescent="0.25">
      <c r="A65" s="70" t="str">
        <f t="shared" si="17"/>
        <v/>
      </c>
      <c r="B65" s="70"/>
      <c r="C65" s="71" t="e">
        <f t="shared" si="12"/>
        <v>#DIV/0!</v>
      </c>
      <c r="D65" s="84"/>
      <c r="E65" s="84"/>
      <c r="F65" s="60">
        <v>999402030</v>
      </c>
      <c r="G65" s="379"/>
      <c r="H65" s="178"/>
      <c r="I65" s="30" t="s">
        <v>34</v>
      </c>
      <c r="J65" s="7" t="s">
        <v>110</v>
      </c>
      <c r="K65" s="73"/>
      <c r="L65" s="73">
        <f t="shared" si="23"/>
        <v>0</v>
      </c>
      <c r="M65" s="120"/>
      <c r="N65" s="46"/>
      <c r="O65" s="46">
        <f t="shared" si="20"/>
        <v>0</v>
      </c>
      <c r="P65" s="1" t="str">
        <f t="shared" si="24"/>
        <v>0.00%</v>
      </c>
      <c r="Q65" s="73">
        <f t="shared" si="11"/>
        <v>0</v>
      </c>
      <c r="R65" s="76">
        <f t="shared" si="25"/>
        <v>0</v>
      </c>
      <c r="S65" s="116"/>
      <c r="T65" s="116"/>
      <c r="U65" s="117"/>
      <c r="V65" s="118"/>
      <c r="W65" s="49"/>
      <c r="X65" s="49"/>
      <c r="Y65" s="49"/>
      <c r="Z65" s="49"/>
      <c r="AA65" s="49"/>
      <c r="AB65" s="49"/>
    </row>
    <row r="66" spans="1:28" s="119" customFormat="1" x14ac:dyDescent="0.25">
      <c r="A66" s="70" t="str">
        <f t="shared" si="17"/>
        <v/>
      </c>
      <c r="B66" s="70"/>
      <c r="C66" s="71" t="e">
        <f t="shared" si="12"/>
        <v>#DIV/0!</v>
      </c>
      <c r="D66" s="84"/>
      <c r="E66" s="84"/>
      <c r="F66" s="60">
        <v>999402032</v>
      </c>
      <c r="G66" s="379"/>
      <c r="H66" s="178"/>
      <c r="I66" s="30" t="s">
        <v>278</v>
      </c>
      <c r="J66" s="7" t="s">
        <v>110</v>
      </c>
      <c r="K66" s="73"/>
      <c r="L66" s="73">
        <f t="shared" si="23"/>
        <v>0</v>
      </c>
      <c r="M66" s="120"/>
      <c r="N66" s="46"/>
      <c r="O66" s="46">
        <f>M66+N66</f>
        <v>0</v>
      </c>
      <c r="P66" s="1" t="str">
        <f t="shared" si="24"/>
        <v>0.00%</v>
      </c>
      <c r="Q66" s="73">
        <f t="shared" si="11"/>
        <v>0</v>
      </c>
      <c r="R66" s="76">
        <f t="shared" si="25"/>
        <v>0</v>
      </c>
      <c r="S66" s="116"/>
      <c r="T66" s="116"/>
      <c r="U66" s="117"/>
      <c r="V66" s="118"/>
      <c r="W66" s="49"/>
      <c r="X66" s="49"/>
      <c r="Y66" s="49"/>
      <c r="Z66" s="49"/>
      <c r="AA66" s="49"/>
      <c r="AB66" s="49"/>
    </row>
    <row r="67" spans="1:28" s="119" customFormat="1" x14ac:dyDescent="0.25">
      <c r="A67" s="70" t="str">
        <f t="shared" si="17"/>
        <v/>
      </c>
      <c r="B67" s="70"/>
      <c r="C67" s="71" t="e">
        <f t="shared" si="12"/>
        <v>#DIV/0!</v>
      </c>
      <c r="D67" s="84"/>
      <c r="E67" s="84"/>
      <c r="F67" s="60">
        <v>999402035</v>
      </c>
      <c r="G67" s="379"/>
      <c r="H67" s="178"/>
      <c r="I67" s="30" t="s">
        <v>35</v>
      </c>
      <c r="J67" s="7" t="s">
        <v>110</v>
      </c>
      <c r="K67" s="73"/>
      <c r="L67" s="73">
        <f t="shared" si="23"/>
        <v>0</v>
      </c>
      <c r="M67" s="120"/>
      <c r="N67" s="46"/>
      <c r="O67" s="46">
        <f t="shared" si="20"/>
        <v>0</v>
      </c>
      <c r="P67" s="1" t="str">
        <f t="shared" si="24"/>
        <v>0.00%</v>
      </c>
      <c r="Q67" s="73">
        <f t="shared" si="11"/>
        <v>0</v>
      </c>
      <c r="R67" s="76">
        <f t="shared" si="25"/>
        <v>0</v>
      </c>
      <c r="S67" s="116"/>
      <c r="T67" s="116"/>
      <c r="U67" s="117"/>
      <c r="V67" s="118"/>
      <c r="W67" s="49"/>
      <c r="X67" s="49"/>
      <c r="Y67" s="49"/>
      <c r="Z67" s="49"/>
      <c r="AA67" s="49"/>
      <c r="AB67" s="49"/>
    </row>
    <row r="68" spans="1:28" s="119" customFormat="1" x14ac:dyDescent="0.25">
      <c r="A68" s="70" t="str">
        <f t="shared" si="17"/>
        <v/>
      </c>
      <c r="B68" s="70"/>
      <c r="C68" s="71" t="e">
        <f t="shared" si="12"/>
        <v>#DIV/0!</v>
      </c>
      <c r="D68" s="84"/>
      <c r="E68" s="84"/>
      <c r="F68" s="63">
        <v>999402050</v>
      </c>
      <c r="G68" s="380"/>
      <c r="H68" s="179"/>
      <c r="I68" s="105" t="s">
        <v>160</v>
      </c>
      <c r="J68" s="4" t="s">
        <v>110</v>
      </c>
      <c r="K68" s="73"/>
      <c r="L68" s="73">
        <f t="shared" si="23"/>
        <v>0</v>
      </c>
      <c r="M68" s="120"/>
      <c r="N68" s="46"/>
      <c r="O68" s="46">
        <f t="shared" si="20"/>
        <v>0</v>
      </c>
      <c r="P68" s="1" t="str">
        <f t="shared" si="24"/>
        <v>0.00%</v>
      </c>
      <c r="Q68" s="73">
        <f t="shared" si="11"/>
        <v>0</v>
      </c>
      <c r="R68" s="76">
        <f t="shared" si="25"/>
        <v>0</v>
      </c>
      <c r="S68" s="116"/>
      <c r="T68" s="116"/>
      <c r="U68" s="117"/>
      <c r="V68" s="118"/>
      <c r="W68" s="49"/>
      <c r="X68" s="49"/>
      <c r="Y68" s="49"/>
      <c r="Z68" s="49"/>
      <c r="AA68" s="49"/>
      <c r="AB68" s="49"/>
    </row>
    <row r="69" spans="1:28" s="119" customFormat="1" x14ac:dyDescent="0.25">
      <c r="A69" s="70" t="str">
        <f t="shared" si="17"/>
        <v/>
      </c>
      <c r="B69" s="70"/>
      <c r="C69" s="71" t="e">
        <f t="shared" si="12"/>
        <v>#DIV/0!</v>
      </c>
      <c r="D69" s="84"/>
      <c r="E69" s="84"/>
      <c r="F69" s="63">
        <v>999409010</v>
      </c>
      <c r="G69" s="380"/>
      <c r="H69" s="179"/>
      <c r="I69" s="109" t="s">
        <v>161</v>
      </c>
      <c r="J69" s="4" t="s">
        <v>107</v>
      </c>
      <c r="K69" s="73"/>
      <c r="L69" s="73">
        <f t="shared" si="23"/>
        <v>0</v>
      </c>
      <c r="M69" s="120"/>
      <c r="N69" s="46"/>
      <c r="O69" s="46">
        <f t="shared" si="20"/>
        <v>0</v>
      </c>
      <c r="P69" s="1" t="str">
        <f t="shared" si="24"/>
        <v>0.00%</v>
      </c>
      <c r="Q69" s="73">
        <f t="shared" si="11"/>
        <v>0</v>
      </c>
      <c r="R69" s="76">
        <f t="shared" si="25"/>
        <v>0</v>
      </c>
      <c r="S69" s="116"/>
      <c r="T69" s="116"/>
      <c r="U69" s="117"/>
      <c r="V69" s="118"/>
      <c r="W69" s="49"/>
      <c r="X69" s="49"/>
      <c r="Y69" s="49"/>
      <c r="Z69" s="49"/>
      <c r="AA69" s="49"/>
      <c r="AB69" s="49"/>
    </row>
    <row r="70" spans="1:28" s="119" customFormat="1" x14ac:dyDescent="0.25">
      <c r="A70" s="70" t="str">
        <f t="shared" si="17"/>
        <v/>
      </c>
      <c r="B70" s="70" t="s">
        <v>276</v>
      </c>
      <c r="C70" s="71" t="e">
        <f t="shared" si="12"/>
        <v>#DIV/0!</v>
      </c>
      <c r="D70" s="84"/>
      <c r="E70" s="84"/>
      <c r="F70" s="63">
        <v>999409050</v>
      </c>
      <c r="G70" s="380"/>
      <c r="H70" s="179"/>
      <c r="I70" s="5" t="s">
        <v>201</v>
      </c>
      <c r="J70" s="4" t="s">
        <v>176</v>
      </c>
      <c r="K70" s="73"/>
      <c r="L70" s="73">
        <f t="shared" si="23"/>
        <v>0</v>
      </c>
      <c r="M70" s="120"/>
      <c r="N70" s="46"/>
      <c r="O70" s="46">
        <f>M70+N70</f>
        <v>0</v>
      </c>
      <c r="P70" s="1" t="str">
        <f t="shared" si="24"/>
        <v>0.00%</v>
      </c>
      <c r="Q70" s="73">
        <f t="shared" si="11"/>
        <v>0</v>
      </c>
      <c r="R70" s="76">
        <f t="shared" si="25"/>
        <v>0</v>
      </c>
      <c r="S70" s="116"/>
      <c r="T70" s="116"/>
      <c r="U70" s="117"/>
      <c r="V70" s="118"/>
      <c r="W70" s="49"/>
      <c r="X70" s="49"/>
      <c r="Y70" s="49"/>
      <c r="Z70" s="49"/>
      <c r="AA70" s="49"/>
      <c r="AB70" s="49"/>
    </row>
    <row r="71" spans="1:28" s="119" customFormat="1" x14ac:dyDescent="0.25">
      <c r="A71" s="70" t="str">
        <f t="shared" si="17"/>
        <v/>
      </c>
      <c r="B71" s="70"/>
      <c r="C71" s="71" t="e">
        <f t="shared" si="12"/>
        <v>#DIV/0!</v>
      </c>
      <c r="D71" s="84"/>
      <c r="E71" s="319"/>
      <c r="F71" s="63">
        <v>999411000</v>
      </c>
      <c r="G71" s="380"/>
      <c r="H71" s="179"/>
      <c r="I71" s="5" t="s">
        <v>36</v>
      </c>
      <c r="J71" s="27" t="s">
        <v>107</v>
      </c>
      <c r="K71" s="73"/>
      <c r="L71" s="73">
        <f t="shared" si="23"/>
        <v>0</v>
      </c>
      <c r="M71" s="120"/>
      <c r="N71" s="46"/>
      <c r="O71" s="46">
        <f t="shared" si="20"/>
        <v>0</v>
      </c>
      <c r="P71" s="1" t="str">
        <f t="shared" si="24"/>
        <v>0.00%</v>
      </c>
      <c r="Q71" s="73">
        <f t="shared" si="11"/>
        <v>0</v>
      </c>
      <c r="R71" s="76">
        <f t="shared" si="25"/>
        <v>0</v>
      </c>
      <c r="S71" s="116"/>
      <c r="T71" s="317"/>
      <c r="U71" s="117"/>
      <c r="V71" s="118"/>
      <c r="W71" s="49"/>
      <c r="X71" s="49"/>
      <c r="Y71" s="49"/>
      <c r="Z71" s="49"/>
      <c r="AA71" s="49"/>
      <c r="AB71" s="49"/>
    </row>
    <row r="72" spans="1:28" s="119" customFormat="1" x14ac:dyDescent="0.25">
      <c r="A72" s="70" t="str">
        <f t="shared" si="17"/>
        <v/>
      </c>
      <c r="B72" s="70"/>
      <c r="C72" s="71" t="e">
        <f t="shared" si="12"/>
        <v>#DIV/0!</v>
      </c>
      <c r="D72" s="84"/>
      <c r="E72" s="84"/>
      <c r="F72" s="63">
        <v>999411010</v>
      </c>
      <c r="G72" s="380"/>
      <c r="H72" s="179"/>
      <c r="I72" s="5" t="s">
        <v>202</v>
      </c>
      <c r="J72" s="27" t="s">
        <v>176</v>
      </c>
      <c r="K72" s="73"/>
      <c r="L72" s="73">
        <f t="shared" si="23"/>
        <v>0</v>
      </c>
      <c r="M72" s="120"/>
      <c r="N72" s="46"/>
      <c r="O72" s="46">
        <f>M72+N72</f>
        <v>0</v>
      </c>
      <c r="P72" s="1" t="str">
        <f t="shared" si="24"/>
        <v>0.00%</v>
      </c>
      <c r="Q72" s="73">
        <f t="shared" si="11"/>
        <v>0</v>
      </c>
      <c r="R72" s="76">
        <f t="shared" si="25"/>
        <v>0</v>
      </c>
      <c r="S72" s="116"/>
      <c r="T72" s="116"/>
      <c r="U72" s="117"/>
      <c r="V72" s="118"/>
      <c r="W72" s="49"/>
      <c r="X72" s="49"/>
      <c r="Y72" s="49"/>
      <c r="Z72" s="49"/>
      <c r="AA72" s="49"/>
      <c r="AB72" s="49"/>
    </row>
    <row r="73" spans="1:28" s="119" customFormat="1" x14ac:dyDescent="0.25">
      <c r="A73" s="70" t="str">
        <f t="shared" si="17"/>
        <v/>
      </c>
      <c r="B73" s="70" t="s">
        <v>276</v>
      </c>
      <c r="C73" s="71" t="e">
        <f t="shared" si="12"/>
        <v>#DIV/0!</v>
      </c>
      <c r="D73" s="84"/>
      <c r="E73" s="84"/>
      <c r="F73" s="63">
        <v>999411100</v>
      </c>
      <c r="G73" s="380"/>
      <c r="H73" s="179"/>
      <c r="I73" s="5" t="s">
        <v>203</v>
      </c>
      <c r="J73" s="27" t="s">
        <v>176</v>
      </c>
      <c r="K73" s="73"/>
      <c r="L73" s="73">
        <f t="shared" si="23"/>
        <v>0</v>
      </c>
      <c r="M73" s="120"/>
      <c r="N73" s="46"/>
      <c r="O73" s="46">
        <f>M73+N73</f>
        <v>0</v>
      </c>
      <c r="P73" s="1" t="str">
        <f t="shared" si="24"/>
        <v>0.00%</v>
      </c>
      <c r="Q73" s="73">
        <f t="shared" si="11"/>
        <v>0</v>
      </c>
      <c r="R73" s="76">
        <f t="shared" si="25"/>
        <v>0</v>
      </c>
      <c r="S73" s="116"/>
      <c r="T73" s="116"/>
      <c r="U73" s="117"/>
      <c r="V73" s="118"/>
      <c r="W73" s="49"/>
      <c r="X73" s="49"/>
      <c r="Y73" s="49"/>
      <c r="Z73" s="49"/>
      <c r="AA73" s="49"/>
      <c r="AB73" s="49"/>
    </row>
    <row r="74" spans="1:28" s="119" customFormat="1" x14ac:dyDescent="0.25">
      <c r="A74" s="70" t="str">
        <f t="shared" si="17"/>
        <v/>
      </c>
      <c r="B74" s="70"/>
      <c r="C74" s="71" t="e">
        <f t="shared" si="12"/>
        <v>#DIV/0!</v>
      </c>
      <c r="D74" s="84"/>
      <c r="E74" s="84"/>
      <c r="F74" s="63">
        <v>999501000</v>
      </c>
      <c r="G74" s="380"/>
      <c r="H74" s="179"/>
      <c r="I74" s="109" t="s">
        <v>37</v>
      </c>
      <c r="J74" s="10" t="s">
        <v>107</v>
      </c>
      <c r="K74" s="73"/>
      <c r="L74" s="73">
        <f t="shared" si="23"/>
        <v>0</v>
      </c>
      <c r="M74" s="120"/>
      <c r="N74" s="46"/>
      <c r="O74" s="46">
        <f t="shared" si="20"/>
        <v>0</v>
      </c>
      <c r="P74" s="1" t="str">
        <f t="shared" si="24"/>
        <v>0.00%</v>
      </c>
      <c r="Q74" s="73">
        <f t="shared" si="11"/>
        <v>0</v>
      </c>
      <c r="R74" s="76">
        <f t="shared" si="25"/>
        <v>0</v>
      </c>
      <c r="S74" s="116"/>
      <c r="T74" s="116"/>
      <c r="U74" s="117"/>
      <c r="V74" s="118"/>
      <c r="W74" s="49"/>
      <c r="X74" s="49"/>
      <c r="Y74" s="49"/>
      <c r="Z74" s="49"/>
      <c r="AA74" s="49"/>
      <c r="AB74" s="49"/>
    </row>
    <row r="75" spans="1:28" s="119" customFormat="1" x14ac:dyDescent="0.25">
      <c r="A75" s="70" t="str">
        <f t="shared" si="17"/>
        <v/>
      </c>
      <c r="B75" s="70" t="s">
        <v>274</v>
      </c>
      <c r="C75" s="71" t="e">
        <f t="shared" si="12"/>
        <v>#DIV/0!</v>
      </c>
      <c r="D75" s="84"/>
      <c r="E75" s="84"/>
      <c r="F75" s="60">
        <v>999551450</v>
      </c>
      <c r="G75" s="379"/>
      <c r="H75" s="178"/>
      <c r="I75" s="109" t="s">
        <v>135</v>
      </c>
      <c r="J75" s="2" t="s">
        <v>83</v>
      </c>
      <c r="K75" s="73"/>
      <c r="L75" s="73">
        <f t="shared" si="23"/>
        <v>0</v>
      </c>
      <c r="M75" s="120"/>
      <c r="N75" s="46"/>
      <c r="O75" s="46">
        <f t="shared" si="20"/>
        <v>0</v>
      </c>
      <c r="P75" s="1" t="str">
        <f t="shared" si="24"/>
        <v>0.00%</v>
      </c>
      <c r="Q75" s="73">
        <f t="shared" si="11"/>
        <v>0</v>
      </c>
      <c r="R75" s="76">
        <f t="shared" si="25"/>
        <v>0</v>
      </c>
      <c r="S75" s="116"/>
      <c r="T75" s="116"/>
      <c r="U75" s="117"/>
      <c r="V75" s="118"/>
      <c r="W75" s="49"/>
      <c r="X75" s="49"/>
      <c r="Y75" s="49"/>
      <c r="Z75" s="49"/>
      <c r="AA75" s="49"/>
      <c r="AB75" s="49"/>
    </row>
    <row r="76" spans="1:28" s="119" customFormat="1" x14ac:dyDescent="0.25">
      <c r="A76" s="70" t="str">
        <f t="shared" si="17"/>
        <v/>
      </c>
      <c r="B76" s="70" t="s">
        <v>274</v>
      </c>
      <c r="C76" s="71" t="e">
        <f t="shared" si="12"/>
        <v>#DIV/0!</v>
      </c>
      <c r="D76" s="84"/>
      <c r="E76" s="84"/>
      <c r="F76" s="60">
        <v>999551456</v>
      </c>
      <c r="G76" s="379"/>
      <c r="H76" s="178"/>
      <c r="I76" s="109" t="s">
        <v>162</v>
      </c>
      <c r="J76" s="2" t="s">
        <v>83</v>
      </c>
      <c r="K76" s="73"/>
      <c r="L76" s="73">
        <f t="shared" ref="L76:L144" si="26">ROUND(K76*H76,2)</f>
        <v>0</v>
      </c>
      <c r="M76" s="120"/>
      <c r="N76" s="46"/>
      <c r="O76" s="46">
        <f t="shared" ref="O76:O141" si="27">M76+N76</f>
        <v>0</v>
      </c>
      <c r="P76" s="1" t="str">
        <f t="shared" ref="P76:P141" si="28">IFERROR(O76/H76,"0.00%")</f>
        <v>0.00%</v>
      </c>
      <c r="Q76" s="73">
        <f t="shared" si="11"/>
        <v>0</v>
      </c>
      <c r="R76" s="76">
        <f t="shared" ref="R76:R141" si="29">P76*L76</f>
        <v>0</v>
      </c>
      <c r="S76" s="116"/>
      <c r="T76" s="116"/>
      <c r="U76" s="117"/>
      <c r="V76" s="118"/>
      <c r="W76" s="49"/>
      <c r="X76" s="49"/>
      <c r="Y76" s="49"/>
      <c r="Z76" s="49"/>
      <c r="AA76" s="49"/>
      <c r="AB76" s="49"/>
    </row>
    <row r="77" spans="1:28" s="119" customFormat="1" x14ac:dyDescent="0.25">
      <c r="A77" s="70" t="str">
        <f t="shared" si="17"/>
        <v/>
      </c>
      <c r="B77" s="70"/>
      <c r="C77" s="71" t="e">
        <f t="shared" si="12"/>
        <v>#DIV/0!</v>
      </c>
      <c r="D77" s="84"/>
      <c r="E77" s="84"/>
      <c r="F77" s="60">
        <v>999551457</v>
      </c>
      <c r="G77" s="379"/>
      <c r="H77" s="178"/>
      <c r="I77" s="109" t="s">
        <v>134</v>
      </c>
      <c r="J77" s="2" t="s">
        <v>83</v>
      </c>
      <c r="K77" s="73"/>
      <c r="L77" s="73">
        <f t="shared" si="26"/>
        <v>0</v>
      </c>
      <c r="M77" s="120"/>
      <c r="N77" s="46"/>
      <c r="O77" s="46">
        <f t="shared" si="27"/>
        <v>0</v>
      </c>
      <c r="P77" s="1" t="str">
        <f t="shared" si="28"/>
        <v>0.00%</v>
      </c>
      <c r="Q77" s="73">
        <f t="shared" si="11"/>
        <v>0</v>
      </c>
      <c r="R77" s="76">
        <f t="shared" si="29"/>
        <v>0</v>
      </c>
      <c r="S77" s="116"/>
      <c r="T77" s="116"/>
      <c r="U77" s="117"/>
      <c r="V77" s="118"/>
      <c r="W77" s="49"/>
      <c r="X77" s="49"/>
      <c r="Y77" s="49"/>
      <c r="Z77" s="49"/>
      <c r="AA77" s="49"/>
      <c r="AB77" s="49"/>
    </row>
    <row r="78" spans="1:28" s="119" customFormat="1" x14ac:dyDescent="0.25">
      <c r="A78" s="70" t="str">
        <f t="shared" si="17"/>
        <v/>
      </c>
      <c r="B78" s="70"/>
      <c r="C78" s="71" t="e">
        <f t="shared" si="12"/>
        <v>#DIV/0!</v>
      </c>
      <c r="D78" s="84"/>
      <c r="E78" s="319"/>
      <c r="F78" s="60">
        <v>999551960</v>
      </c>
      <c r="G78" s="379"/>
      <c r="H78" s="178"/>
      <c r="I78" s="109" t="s">
        <v>142</v>
      </c>
      <c r="J78" s="2" t="s">
        <v>83</v>
      </c>
      <c r="K78" s="73"/>
      <c r="L78" s="73">
        <f t="shared" si="26"/>
        <v>0</v>
      </c>
      <c r="M78" s="120"/>
      <c r="N78" s="46"/>
      <c r="O78" s="46">
        <f t="shared" si="27"/>
        <v>0</v>
      </c>
      <c r="P78" s="1" t="str">
        <f t="shared" si="28"/>
        <v>0.00%</v>
      </c>
      <c r="Q78" s="73">
        <f t="shared" si="11"/>
        <v>0</v>
      </c>
      <c r="R78" s="76">
        <f t="shared" si="29"/>
        <v>0</v>
      </c>
      <c r="S78" s="116"/>
      <c r="T78" s="317"/>
      <c r="U78" s="117"/>
      <c r="V78" s="118"/>
      <c r="W78" s="49"/>
      <c r="X78" s="49"/>
      <c r="Y78" s="49"/>
      <c r="Z78" s="49"/>
      <c r="AA78" s="49"/>
      <c r="AB78" s="49"/>
    </row>
    <row r="79" spans="1:28" s="119" customFormat="1" x14ac:dyDescent="0.25">
      <c r="A79" s="70" t="str">
        <f t="shared" si="17"/>
        <v/>
      </c>
      <c r="B79" s="70" t="s">
        <v>274</v>
      </c>
      <c r="C79" s="71" t="e">
        <f t="shared" si="12"/>
        <v>#DIV/0!</v>
      </c>
      <c r="D79" s="84"/>
      <c r="E79" s="319"/>
      <c r="F79" s="63">
        <v>999552105</v>
      </c>
      <c r="G79" s="380"/>
      <c r="H79" s="179">
        <v>1</v>
      </c>
      <c r="I79" s="5" t="s">
        <v>100</v>
      </c>
      <c r="J79" s="4" t="s">
        <v>39</v>
      </c>
      <c r="K79" s="73"/>
      <c r="L79" s="73">
        <f t="shared" si="26"/>
        <v>0</v>
      </c>
      <c r="M79" s="120"/>
      <c r="N79" s="46"/>
      <c r="O79" s="46">
        <f t="shared" si="27"/>
        <v>0</v>
      </c>
      <c r="P79" s="1">
        <f t="shared" si="28"/>
        <v>0</v>
      </c>
      <c r="Q79" s="73">
        <f t="shared" si="11"/>
        <v>0</v>
      </c>
      <c r="R79" s="76">
        <f t="shared" si="29"/>
        <v>0</v>
      </c>
      <c r="S79" s="116"/>
      <c r="T79" s="317"/>
      <c r="U79" s="117"/>
      <c r="V79" s="118"/>
      <c r="W79" s="49"/>
      <c r="X79" s="49"/>
      <c r="Y79" s="49"/>
      <c r="Z79" s="49"/>
      <c r="AA79" s="49"/>
      <c r="AB79" s="49"/>
    </row>
    <row r="80" spans="1:28" s="119" customFormat="1" x14ac:dyDescent="0.25">
      <c r="A80" s="70" t="str">
        <f t="shared" si="17"/>
        <v/>
      </c>
      <c r="B80" s="70" t="s">
        <v>274</v>
      </c>
      <c r="C80" s="71" t="e">
        <f t="shared" si="12"/>
        <v>#DIV/0!</v>
      </c>
      <c r="D80" s="84"/>
      <c r="E80" s="84"/>
      <c r="F80" s="60">
        <v>999552235</v>
      </c>
      <c r="G80" s="379"/>
      <c r="H80" s="178">
        <v>1</v>
      </c>
      <c r="I80" s="30" t="s">
        <v>163</v>
      </c>
      <c r="J80" s="2" t="s">
        <v>39</v>
      </c>
      <c r="K80" s="73"/>
      <c r="L80" s="73">
        <f t="shared" si="26"/>
        <v>0</v>
      </c>
      <c r="M80" s="120"/>
      <c r="N80" s="46"/>
      <c r="O80" s="46">
        <f t="shared" si="27"/>
        <v>0</v>
      </c>
      <c r="P80" s="1">
        <f t="shared" si="28"/>
        <v>0</v>
      </c>
      <c r="Q80" s="73">
        <f t="shared" si="11"/>
        <v>0</v>
      </c>
      <c r="R80" s="76">
        <f t="shared" si="29"/>
        <v>0</v>
      </c>
      <c r="S80" s="116"/>
      <c r="T80" s="116"/>
      <c r="U80" s="117"/>
      <c r="V80" s="118"/>
      <c r="W80" s="49"/>
      <c r="X80" s="49"/>
      <c r="Y80" s="49"/>
      <c r="Z80" s="49"/>
      <c r="AA80" s="49"/>
      <c r="AB80" s="49"/>
    </row>
    <row r="81" spans="1:28" s="119" customFormat="1" x14ac:dyDescent="0.25">
      <c r="A81" s="70" t="str">
        <f t="shared" si="17"/>
        <v/>
      </c>
      <c r="B81" s="70" t="s">
        <v>274</v>
      </c>
      <c r="C81" s="71" t="e">
        <f t="shared" si="12"/>
        <v>#DIV/0!</v>
      </c>
      <c r="D81" s="84"/>
      <c r="E81" s="319"/>
      <c r="F81" s="60">
        <v>999552410</v>
      </c>
      <c r="G81" s="379"/>
      <c r="H81" s="178">
        <v>1</v>
      </c>
      <c r="I81" s="30" t="s">
        <v>38</v>
      </c>
      <c r="J81" s="29" t="s">
        <v>39</v>
      </c>
      <c r="K81" s="73"/>
      <c r="L81" s="73">
        <f t="shared" si="26"/>
        <v>0</v>
      </c>
      <c r="M81" s="120"/>
      <c r="N81" s="46"/>
      <c r="O81" s="46">
        <f t="shared" si="27"/>
        <v>0</v>
      </c>
      <c r="P81" s="1">
        <f t="shared" si="28"/>
        <v>0</v>
      </c>
      <c r="Q81" s="73">
        <f t="shared" si="11"/>
        <v>0</v>
      </c>
      <c r="R81" s="76">
        <f t="shared" si="29"/>
        <v>0</v>
      </c>
      <c r="S81" s="116"/>
      <c r="T81" s="317"/>
      <c r="U81" s="117"/>
      <c r="V81" s="118"/>
      <c r="W81" s="49"/>
      <c r="X81" s="49"/>
      <c r="Y81" s="49"/>
      <c r="Z81" s="49"/>
      <c r="AA81" s="49"/>
      <c r="AB81" s="49"/>
    </row>
    <row r="82" spans="1:28" s="119" customFormat="1" x14ac:dyDescent="0.25">
      <c r="A82" s="70" t="str">
        <f t="shared" si="17"/>
        <v/>
      </c>
      <c r="B82" s="70" t="s">
        <v>274</v>
      </c>
      <c r="C82" s="71" t="e">
        <f t="shared" si="12"/>
        <v>#DIV/0!</v>
      </c>
      <c r="D82" s="84"/>
      <c r="E82" s="84"/>
      <c r="F82" s="63">
        <v>999552450</v>
      </c>
      <c r="G82" s="380"/>
      <c r="H82" s="179">
        <v>1</v>
      </c>
      <c r="I82" s="48" t="s">
        <v>45</v>
      </c>
      <c r="J82" s="27" t="s">
        <v>39</v>
      </c>
      <c r="K82" s="73"/>
      <c r="L82" s="73">
        <f t="shared" si="26"/>
        <v>0</v>
      </c>
      <c r="M82" s="120"/>
      <c r="N82" s="46"/>
      <c r="O82" s="46">
        <f t="shared" si="27"/>
        <v>0</v>
      </c>
      <c r="P82" s="1">
        <f t="shared" si="28"/>
        <v>0</v>
      </c>
      <c r="Q82" s="73">
        <f t="shared" si="11"/>
        <v>0</v>
      </c>
      <c r="R82" s="76">
        <f t="shared" si="29"/>
        <v>0</v>
      </c>
      <c r="S82" s="116"/>
      <c r="T82" s="116"/>
      <c r="U82" s="117"/>
      <c r="V82" s="118"/>
      <c r="W82" s="49"/>
      <c r="X82" s="49"/>
      <c r="Y82" s="49"/>
      <c r="Z82" s="49"/>
      <c r="AA82" s="49"/>
      <c r="AB82" s="49"/>
    </row>
    <row r="83" spans="1:28" s="119" customFormat="1" x14ac:dyDescent="0.25">
      <c r="A83" s="70" t="str">
        <f t="shared" si="17"/>
        <v/>
      </c>
      <c r="B83" s="70" t="s">
        <v>274</v>
      </c>
      <c r="C83" s="71" t="e">
        <f t="shared" si="12"/>
        <v>#DIV/0!</v>
      </c>
      <c r="D83" s="84"/>
      <c r="E83" s="84"/>
      <c r="F83" s="60">
        <v>999553100</v>
      </c>
      <c r="G83" s="379"/>
      <c r="H83" s="178">
        <v>1</v>
      </c>
      <c r="I83" s="30" t="s">
        <v>42</v>
      </c>
      <c r="J83" s="29" t="s">
        <v>39</v>
      </c>
      <c r="K83" s="73"/>
      <c r="L83" s="73">
        <f t="shared" si="26"/>
        <v>0</v>
      </c>
      <c r="M83" s="120"/>
      <c r="N83" s="46"/>
      <c r="O83" s="46">
        <f t="shared" si="27"/>
        <v>0</v>
      </c>
      <c r="P83" s="1">
        <f t="shared" si="28"/>
        <v>0</v>
      </c>
      <c r="Q83" s="73">
        <f t="shared" si="11"/>
        <v>0</v>
      </c>
      <c r="R83" s="76">
        <f t="shared" si="29"/>
        <v>0</v>
      </c>
      <c r="S83" s="116"/>
      <c r="T83" s="116"/>
      <c r="U83" s="117"/>
      <c r="V83" s="118"/>
      <c r="W83" s="49"/>
      <c r="X83" s="49"/>
      <c r="Y83" s="49"/>
      <c r="Z83" s="49"/>
      <c r="AA83" s="49"/>
      <c r="AB83" s="49"/>
    </row>
    <row r="84" spans="1:28" s="119" customFormat="1" x14ac:dyDescent="0.25">
      <c r="A84" s="70" t="str">
        <f t="shared" si="17"/>
        <v/>
      </c>
      <c r="B84" s="70"/>
      <c r="C84" s="71" t="e">
        <f t="shared" si="12"/>
        <v>#DIV/0!</v>
      </c>
      <c r="D84" s="84"/>
      <c r="E84" s="319"/>
      <c r="F84" s="60">
        <v>999555100</v>
      </c>
      <c r="G84" s="379"/>
      <c r="H84" s="178"/>
      <c r="I84" s="30" t="s">
        <v>43</v>
      </c>
      <c r="J84" s="29" t="s">
        <v>260</v>
      </c>
      <c r="K84" s="73"/>
      <c r="L84" s="73">
        <f t="shared" si="26"/>
        <v>0</v>
      </c>
      <c r="M84" s="120"/>
      <c r="N84" s="46"/>
      <c r="O84" s="46">
        <f t="shared" si="27"/>
        <v>0</v>
      </c>
      <c r="P84" s="1" t="str">
        <f t="shared" si="28"/>
        <v>0.00%</v>
      </c>
      <c r="Q84" s="73">
        <f t="shared" si="11"/>
        <v>0</v>
      </c>
      <c r="R84" s="76">
        <f t="shared" si="29"/>
        <v>0</v>
      </c>
      <c r="S84" s="116"/>
      <c r="T84" s="317"/>
      <c r="U84" s="117"/>
      <c r="V84" s="118"/>
      <c r="W84" s="49"/>
      <c r="X84" s="49"/>
      <c r="Y84" s="49"/>
      <c r="Z84" s="49"/>
      <c r="AA84" s="49"/>
      <c r="AB84" s="49"/>
    </row>
    <row r="85" spans="1:28" s="119" customFormat="1" x14ac:dyDescent="0.25">
      <c r="A85" s="70" t="str">
        <f t="shared" si="17"/>
        <v/>
      </c>
      <c r="B85" s="70"/>
      <c r="C85" s="71" t="e">
        <f t="shared" si="12"/>
        <v>#DIV/0!</v>
      </c>
      <c r="D85" s="84"/>
      <c r="E85" s="319"/>
      <c r="F85" s="60">
        <v>999555200</v>
      </c>
      <c r="G85" s="379"/>
      <c r="H85" s="178"/>
      <c r="I85" s="30" t="s">
        <v>164</v>
      </c>
      <c r="J85" s="29" t="s">
        <v>260</v>
      </c>
      <c r="K85" s="73"/>
      <c r="L85" s="73">
        <f t="shared" si="26"/>
        <v>0</v>
      </c>
      <c r="M85" s="120"/>
      <c r="N85" s="46"/>
      <c r="O85" s="46">
        <f t="shared" si="27"/>
        <v>0</v>
      </c>
      <c r="P85" s="1" t="str">
        <f t="shared" si="28"/>
        <v>0.00%</v>
      </c>
      <c r="Q85" s="73">
        <f t="shared" si="11"/>
        <v>0</v>
      </c>
      <c r="R85" s="76">
        <f t="shared" si="29"/>
        <v>0</v>
      </c>
      <c r="S85" s="116"/>
      <c r="T85" s="317"/>
      <c r="U85" s="117"/>
      <c r="V85" s="118"/>
      <c r="W85" s="49"/>
      <c r="X85" s="49"/>
      <c r="Y85" s="49"/>
      <c r="Z85" s="49"/>
      <c r="AA85" s="49"/>
      <c r="AB85" s="49"/>
    </row>
    <row r="86" spans="1:28" s="119" customFormat="1" x14ac:dyDescent="0.25">
      <c r="A86" s="70" t="str">
        <f t="shared" si="17"/>
        <v/>
      </c>
      <c r="B86" s="70" t="s">
        <v>274</v>
      </c>
      <c r="C86" s="71" t="e">
        <f t="shared" si="12"/>
        <v>#DIV/0!</v>
      </c>
      <c r="D86" s="84"/>
      <c r="E86" s="84"/>
      <c r="F86" s="26">
        <v>999555205</v>
      </c>
      <c r="G86" s="381"/>
      <c r="H86" s="180"/>
      <c r="I86" s="28" t="s">
        <v>165</v>
      </c>
      <c r="J86" s="27" t="s">
        <v>260</v>
      </c>
      <c r="K86" s="73"/>
      <c r="L86" s="73">
        <f t="shared" si="26"/>
        <v>0</v>
      </c>
      <c r="M86" s="120"/>
      <c r="N86" s="46"/>
      <c r="O86" s="46">
        <f t="shared" si="27"/>
        <v>0</v>
      </c>
      <c r="P86" s="1" t="str">
        <f t="shared" si="28"/>
        <v>0.00%</v>
      </c>
      <c r="Q86" s="73">
        <f t="shared" ref="Q86:Q149" si="30">K86*M86</f>
        <v>0</v>
      </c>
      <c r="R86" s="76">
        <f t="shared" si="29"/>
        <v>0</v>
      </c>
      <c r="S86" s="116"/>
      <c r="T86" s="116"/>
      <c r="U86" s="117"/>
      <c r="V86" s="118"/>
      <c r="W86" s="49"/>
      <c r="X86" s="49"/>
      <c r="Y86" s="49"/>
      <c r="Z86" s="49"/>
      <c r="AA86" s="49"/>
      <c r="AB86" s="49"/>
    </row>
    <row r="87" spans="1:28" s="119" customFormat="1" x14ac:dyDescent="0.25">
      <c r="A87" s="70" t="str">
        <f t="shared" ref="A87:A150" si="31">IF(K87&lt;&gt;"","x","")</f>
        <v/>
      </c>
      <c r="B87" s="70" t="s">
        <v>274</v>
      </c>
      <c r="C87" s="71" t="e">
        <f t="shared" si="12"/>
        <v>#DIV/0!</v>
      </c>
      <c r="D87" s="84"/>
      <c r="E87" s="84"/>
      <c r="F87" s="26">
        <v>999555208</v>
      </c>
      <c r="G87" s="381"/>
      <c r="H87" s="180"/>
      <c r="I87" s="28" t="s">
        <v>184</v>
      </c>
      <c r="J87" s="27" t="s">
        <v>260</v>
      </c>
      <c r="K87" s="73"/>
      <c r="L87" s="73">
        <f>ROUND(K87*H87,2)</f>
        <v>0</v>
      </c>
      <c r="M87" s="120"/>
      <c r="N87" s="46"/>
      <c r="O87" s="46">
        <f>M87+N87</f>
        <v>0</v>
      </c>
      <c r="P87" s="1" t="str">
        <f>IFERROR(O87/H87,"0.00%")</f>
        <v>0.00%</v>
      </c>
      <c r="Q87" s="73">
        <f t="shared" si="30"/>
        <v>0</v>
      </c>
      <c r="R87" s="76">
        <f>P87*L87</f>
        <v>0</v>
      </c>
      <c r="S87" s="116"/>
      <c r="T87" s="116"/>
      <c r="U87" s="117"/>
      <c r="V87" s="118"/>
      <c r="W87" s="49"/>
      <c r="X87" s="49"/>
      <c r="Y87" s="49"/>
      <c r="Z87" s="49"/>
      <c r="AA87" s="49"/>
      <c r="AB87" s="49"/>
    </row>
    <row r="88" spans="1:28" s="119" customFormat="1" x14ac:dyDescent="0.25">
      <c r="A88" s="70" t="str">
        <f t="shared" si="31"/>
        <v/>
      </c>
      <c r="B88" s="70" t="s">
        <v>274</v>
      </c>
      <c r="C88" s="71" t="e">
        <f t="shared" ref="C88:C151" si="32">L88/$R$6</f>
        <v>#DIV/0!</v>
      </c>
      <c r="D88" s="84"/>
      <c r="E88" s="84"/>
      <c r="F88" s="26">
        <v>999555207</v>
      </c>
      <c r="G88" s="381"/>
      <c r="H88" s="180"/>
      <c r="I88" s="28" t="s">
        <v>166</v>
      </c>
      <c r="J88" s="27" t="s">
        <v>260</v>
      </c>
      <c r="K88" s="73"/>
      <c r="L88" s="73">
        <f t="shared" si="26"/>
        <v>0</v>
      </c>
      <c r="M88" s="120"/>
      <c r="N88" s="46"/>
      <c r="O88" s="46">
        <f t="shared" si="27"/>
        <v>0</v>
      </c>
      <c r="P88" s="1" t="str">
        <f t="shared" si="28"/>
        <v>0.00%</v>
      </c>
      <c r="Q88" s="73">
        <f t="shared" si="30"/>
        <v>0</v>
      </c>
      <c r="R88" s="76">
        <f t="shared" si="29"/>
        <v>0</v>
      </c>
      <c r="S88" s="116"/>
      <c r="T88" s="116"/>
      <c r="U88" s="117"/>
      <c r="V88" s="118"/>
      <c r="W88" s="49"/>
      <c r="X88" s="49"/>
      <c r="Y88" s="49"/>
      <c r="Z88" s="49"/>
      <c r="AA88" s="49"/>
      <c r="AB88" s="49"/>
    </row>
    <row r="89" spans="1:28" s="119" customFormat="1" x14ac:dyDescent="0.25">
      <c r="A89" s="70" t="str">
        <f t="shared" si="31"/>
        <v/>
      </c>
      <c r="B89" s="70" t="s">
        <v>274</v>
      </c>
      <c r="C89" s="71" t="e">
        <f t="shared" si="32"/>
        <v>#DIV/0!</v>
      </c>
      <c r="D89" s="84"/>
      <c r="E89" s="84"/>
      <c r="F89" s="26">
        <v>999556000</v>
      </c>
      <c r="G89" s="381"/>
      <c r="H89" s="180"/>
      <c r="I89" s="28" t="s">
        <v>332</v>
      </c>
      <c r="J89" s="27" t="s">
        <v>260</v>
      </c>
      <c r="K89" s="73"/>
      <c r="L89" s="73">
        <f t="shared" si="26"/>
        <v>0</v>
      </c>
      <c r="M89" s="120"/>
      <c r="N89" s="46"/>
      <c r="O89" s="46">
        <f t="shared" si="27"/>
        <v>0</v>
      </c>
      <c r="P89" s="1" t="str">
        <f t="shared" si="28"/>
        <v>0.00%</v>
      </c>
      <c r="Q89" s="73">
        <f t="shared" si="30"/>
        <v>0</v>
      </c>
      <c r="R89" s="76">
        <f t="shared" si="29"/>
        <v>0</v>
      </c>
      <c r="S89" s="116"/>
      <c r="T89" s="116"/>
      <c r="U89" s="117"/>
      <c r="V89" s="118"/>
      <c r="W89" s="49"/>
      <c r="X89" s="49"/>
      <c r="Y89" s="49"/>
      <c r="Z89" s="49"/>
      <c r="AA89" s="49"/>
      <c r="AB89" s="49"/>
    </row>
    <row r="90" spans="1:28" s="119" customFormat="1" x14ac:dyDescent="0.25">
      <c r="A90" s="70" t="str">
        <f t="shared" si="31"/>
        <v/>
      </c>
      <c r="B90" s="70" t="s">
        <v>274</v>
      </c>
      <c r="C90" s="71" t="e">
        <f t="shared" si="32"/>
        <v>#DIV/0!</v>
      </c>
      <c r="D90" s="84"/>
      <c r="E90" s="84"/>
      <c r="F90" s="26">
        <v>999556010</v>
      </c>
      <c r="G90" s="381"/>
      <c r="H90" s="180"/>
      <c r="I90" s="28" t="s">
        <v>167</v>
      </c>
      <c r="J90" s="27" t="s">
        <v>260</v>
      </c>
      <c r="K90" s="73"/>
      <c r="L90" s="73">
        <f t="shared" si="26"/>
        <v>0</v>
      </c>
      <c r="M90" s="120"/>
      <c r="N90" s="46"/>
      <c r="O90" s="46">
        <f t="shared" si="27"/>
        <v>0</v>
      </c>
      <c r="P90" s="1" t="str">
        <f t="shared" si="28"/>
        <v>0.00%</v>
      </c>
      <c r="Q90" s="73">
        <f t="shared" si="30"/>
        <v>0</v>
      </c>
      <c r="R90" s="76">
        <f t="shared" si="29"/>
        <v>0</v>
      </c>
      <c r="S90" s="116"/>
      <c r="T90" s="116"/>
      <c r="U90" s="117"/>
      <c r="V90" s="118"/>
      <c r="W90" s="49"/>
      <c r="X90" s="49"/>
      <c r="Y90" s="49"/>
      <c r="Z90" s="49"/>
      <c r="AA90" s="49"/>
      <c r="AB90" s="49"/>
    </row>
    <row r="91" spans="1:28" s="119" customFormat="1" x14ac:dyDescent="0.25">
      <c r="A91" s="70" t="str">
        <f t="shared" si="31"/>
        <v/>
      </c>
      <c r="B91" s="70" t="s">
        <v>274</v>
      </c>
      <c r="C91" s="71" t="e">
        <f t="shared" si="32"/>
        <v>#DIV/0!</v>
      </c>
      <c r="D91" s="84"/>
      <c r="E91" s="84"/>
      <c r="F91" s="26">
        <v>999556100</v>
      </c>
      <c r="G91" s="381"/>
      <c r="H91" s="180">
        <v>1</v>
      </c>
      <c r="I91" s="28" t="s">
        <v>44</v>
      </c>
      <c r="J91" s="27" t="s">
        <v>39</v>
      </c>
      <c r="K91" s="73"/>
      <c r="L91" s="73">
        <f t="shared" si="26"/>
        <v>0</v>
      </c>
      <c r="M91" s="120"/>
      <c r="N91" s="46"/>
      <c r="O91" s="46">
        <f t="shared" si="27"/>
        <v>0</v>
      </c>
      <c r="P91" s="1">
        <f t="shared" si="28"/>
        <v>0</v>
      </c>
      <c r="Q91" s="73">
        <f t="shared" si="30"/>
        <v>0</v>
      </c>
      <c r="R91" s="76">
        <f t="shared" si="29"/>
        <v>0</v>
      </c>
      <c r="S91" s="116"/>
      <c r="T91" s="116"/>
      <c r="U91" s="117"/>
      <c r="V91" s="118"/>
      <c r="W91" s="49"/>
      <c r="X91" s="49"/>
      <c r="Y91" s="49"/>
      <c r="Z91" s="49"/>
      <c r="AA91" s="49"/>
      <c r="AB91" s="49"/>
    </row>
    <row r="92" spans="1:28" s="119" customFormat="1" x14ac:dyDescent="0.25">
      <c r="A92" s="70" t="str">
        <f t="shared" si="31"/>
        <v/>
      </c>
      <c r="B92" s="70"/>
      <c r="C92" s="71" t="e">
        <f t="shared" si="32"/>
        <v>#DIV/0!</v>
      </c>
      <c r="D92" s="84"/>
      <c r="E92" s="319"/>
      <c r="F92" s="26">
        <v>999556105</v>
      </c>
      <c r="G92" s="381"/>
      <c r="H92" s="180">
        <v>1</v>
      </c>
      <c r="I92" s="28" t="s">
        <v>99</v>
      </c>
      <c r="J92" s="27" t="s">
        <v>39</v>
      </c>
      <c r="K92" s="73"/>
      <c r="L92" s="73">
        <f t="shared" si="26"/>
        <v>0</v>
      </c>
      <c r="M92" s="120"/>
      <c r="N92" s="46"/>
      <c r="O92" s="46">
        <f t="shared" si="27"/>
        <v>0</v>
      </c>
      <c r="P92" s="1">
        <f t="shared" si="28"/>
        <v>0</v>
      </c>
      <c r="Q92" s="73">
        <f t="shared" si="30"/>
        <v>0</v>
      </c>
      <c r="R92" s="76">
        <f t="shared" si="29"/>
        <v>0</v>
      </c>
      <c r="S92" s="116"/>
      <c r="T92" s="317"/>
      <c r="U92" s="117"/>
      <c r="V92" s="118"/>
      <c r="W92" s="49"/>
      <c r="X92" s="49"/>
      <c r="Y92" s="49"/>
      <c r="Z92" s="49"/>
      <c r="AA92" s="49"/>
      <c r="AB92" s="49"/>
    </row>
    <row r="93" spans="1:28" s="119" customFormat="1" x14ac:dyDescent="0.25">
      <c r="A93" s="70" t="str">
        <f t="shared" si="31"/>
        <v/>
      </c>
      <c r="B93" s="70" t="s">
        <v>274</v>
      </c>
      <c r="C93" s="71" t="e">
        <f t="shared" si="32"/>
        <v>#DIV/0!</v>
      </c>
      <c r="D93" s="84"/>
      <c r="E93" s="84"/>
      <c r="F93" s="26">
        <v>999558100</v>
      </c>
      <c r="G93" s="381"/>
      <c r="H93" s="180">
        <v>1</v>
      </c>
      <c r="I93" s="28" t="s">
        <v>40</v>
      </c>
      <c r="J93" s="27" t="s">
        <v>39</v>
      </c>
      <c r="K93" s="73"/>
      <c r="L93" s="73">
        <f t="shared" si="26"/>
        <v>0</v>
      </c>
      <c r="M93" s="120"/>
      <c r="N93" s="46"/>
      <c r="O93" s="46">
        <f t="shared" si="27"/>
        <v>0</v>
      </c>
      <c r="P93" s="1">
        <f t="shared" si="28"/>
        <v>0</v>
      </c>
      <c r="Q93" s="73">
        <f t="shared" si="30"/>
        <v>0</v>
      </c>
      <c r="R93" s="76">
        <f t="shared" si="29"/>
        <v>0</v>
      </c>
      <c r="S93" s="116"/>
      <c r="T93" s="116"/>
      <c r="U93" s="117"/>
      <c r="V93" s="118"/>
      <c r="W93" s="49"/>
      <c r="X93" s="49"/>
      <c r="Y93" s="49"/>
      <c r="Z93" s="49"/>
      <c r="AA93" s="49"/>
      <c r="AB93" s="49"/>
    </row>
    <row r="94" spans="1:28" s="119" customFormat="1" x14ac:dyDescent="0.25">
      <c r="A94" s="70" t="str">
        <f t="shared" si="31"/>
        <v/>
      </c>
      <c r="B94" s="70" t="s">
        <v>274</v>
      </c>
      <c r="C94" s="71" t="e">
        <f t="shared" si="32"/>
        <v>#DIV/0!</v>
      </c>
      <c r="D94" s="84"/>
      <c r="E94" s="84"/>
      <c r="F94" s="26">
        <v>999558200</v>
      </c>
      <c r="G94" s="381"/>
      <c r="H94" s="180">
        <v>1</v>
      </c>
      <c r="I94" s="28" t="s">
        <v>41</v>
      </c>
      <c r="J94" s="27" t="s">
        <v>39</v>
      </c>
      <c r="K94" s="73"/>
      <c r="L94" s="73">
        <f t="shared" si="26"/>
        <v>0</v>
      </c>
      <c r="M94" s="120"/>
      <c r="N94" s="46"/>
      <c r="O94" s="46">
        <f t="shared" si="27"/>
        <v>0</v>
      </c>
      <c r="P94" s="1">
        <f t="shared" si="28"/>
        <v>0</v>
      </c>
      <c r="Q94" s="73">
        <f t="shared" si="30"/>
        <v>0</v>
      </c>
      <c r="R94" s="76">
        <f t="shared" si="29"/>
        <v>0</v>
      </c>
      <c r="S94" s="116"/>
      <c r="T94" s="116"/>
      <c r="U94" s="117"/>
      <c r="V94" s="118"/>
      <c r="W94" s="49"/>
      <c r="X94" s="49"/>
      <c r="Y94" s="49"/>
      <c r="Z94" s="49"/>
      <c r="AA94" s="49"/>
      <c r="AB94" s="49"/>
    </row>
    <row r="95" spans="1:28" s="119" customFormat="1" x14ac:dyDescent="0.25">
      <c r="A95" s="70" t="str">
        <f t="shared" si="31"/>
        <v/>
      </c>
      <c r="B95" s="70" t="s">
        <v>274</v>
      </c>
      <c r="C95" s="71" t="e">
        <f t="shared" si="32"/>
        <v>#DIV/0!</v>
      </c>
      <c r="D95" s="84"/>
      <c r="E95" s="84"/>
      <c r="F95" s="26">
        <v>999558300</v>
      </c>
      <c r="G95" s="381"/>
      <c r="H95" s="180"/>
      <c r="I95" s="28" t="s">
        <v>185</v>
      </c>
      <c r="J95" s="27" t="s">
        <v>111</v>
      </c>
      <c r="K95" s="73"/>
      <c r="L95" s="73">
        <f t="shared" si="26"/>
        <v>0</v>
      </c>
      <c r="M95" s="120"/>
      <c r="N95" s="46"/>
      <c r="O95" s="46">
        <f>M95+N95</f>
        <v>0</v>
      </c>
      <c r="P95" s="1" t="str">
        <f>IFERROR(O95/H95,"0.00%")</f>
        <v>0.00%</v>
      </c>
      <c r="Q95" s="73">
        <f t="shared" si="30"/>
        <v>0</v>
      </c>
      <c r="R95" s="76">
        <f>P95*L95</f>
        <v>0</v>
      </c>
      <c r="S95" s="116"/>
      <c r="T95" s="116"/>
      <c r="U95" s="117"/>
      <c r="V95" s="118"/>
      <c r="W95" s="49"/>
      <c r="X95" s="49"/>
      <c r="Y95" s="49"/>
      <c r="Z95" s="49"/>
      <c r="AA95" s="49"/>
      <c r="AB95" s="49"/>
    </row>
    <row r="96" spans="1:28" s="119" customFormat="1" x14ac:dyDescent="0.25">
      <c r="A96" s="70" t="str">
        <f t="shared" si="31"/>
        <v/>
      </c>
      <c r="B96" s="70" t="s">
        <v>274</v>
      </c>
      <c r="C96" s="71" t="e">
        <f t="shared" si="32"/>
        <v>#DIV/0!</v>
      </c>
      <c r="D96" s="84"/>
      <c r="E96" s="84"/>
      <c r="F96" s="26">
        <v>999559100</v>
      </c>
      <c r="G96" s="381"/>
      <c r="H96" s="180"/>
      <c r="I96" s="28" t="s">
        <v>46</v>
      </c>
      <c r="J96" s="27" t="s">
        <v>108</v>
      </c>
      <c r="K96" s="73"/>
      <c r="L96" s="73">
        <f t="shared" si="26"/>
        <v>0</v>
      </c>
      <c r="M96" s="120"/>
      <c r="N96" s="46"/>
      <c r="O96" s="46">
        <f t="shared" si="27"/>
        <v>0</v>
      </c>
      <c r="P96" s="1" t="str">
        <f t="shared" si="28"/>
        <v>0.00%</v>
      </c>
      <c r="Q96" s="73">
        <f t="shared" si="30"/>
        <v>0</v>
      </c>
      <c r="R96" s="76">
        <f t="shared" si="29"/>
        <v>0</v>
      </c>
      <c r="S96" s="116"/>
      <c r="T96" s="116"/>
      <c r="U96" s="117"/>
      <c r="V96" s="118"/>
      <c r="W96" s="49"/>
      <c r="X96" s="49"/>
      <c r="Y96" s="49"/>
      <c r="Z96" s="49"/>
      <c r="AA96" s="49"/>
      <c r="AB96" s="49"/>
    </row>
    <row r="97" spans="1:28" s="119" customFormat="1" x14ac:dyDescent="0.25">
      <c r="A97" s="70" t="str">
        <f t="shared" si="31"/>
        <v/>
      </c>
      <c r="B97" s="70" t="s">
        <v>274</v>
      </c>
      <c r="C97" s="71" t="e">
        <f t="shared" si="32"/>
        <v>#DIV/0!</v>
      </c>
      <c r="D97" s="84"/>
      <c r="E97" s="84"/>
      <c r="F97" s="64">
        <v>999559300</v>
      </c>
      <c r="G97" s="382"/>
      <c r="H97" s="181"/>
      <c r="I97" s="33" t="s">
        <v>47</v>
      </c>
      <c r="J97" s="32" t="s">
        <v>108</v>
      </c>
      <c r="K97" s="73"/>
      <c r="L97" s="73">
        <f t="shared" si="26"/>
        <v>0</v>
      </c>
      <c r="M97" s="120"/>
      <c r="N97" s="46"/>
      <c r="O97" s="46">
        <f t="shared" si="27"/>
        <v>0</v>
      </c>
      <c r="P97" s="1" t="str">
        <f t="shared" si="28"/>
        <v>0.00%</v>
      </c>
      <c r="Q97" s="73">
        <f t="shared" si="30"/>
        <v>0</v>
      </c>
      <c r="R97" s="76">
        <f t="shared" si="29"/>
        <v>0</v>
      </c>
      <c r="S97" s="116"/>
      <c r="T97" s="116"/>
      <c r="U97" s="117"/>
      <c r="V97" s="118"/>
      <c r="W97" s="49"/>
      <c r="X97" s="49"/>
      <c r="Y97" s="49"/>
      <c r="Z97" s="49"/>
      <c r="AA97" s="49"/>
      <c r="AB97" s="49"/>
    </row>
    <row r="98" spans="1:28" s="119" customFormat="1" x14ac:dyDescent="0.25">
      <c r="A98" s="70" t="str">
        <f t="shared" si="31"/>
        <v/>
      </c>
      <c r="B98" s="70"/>
      <c r="C98" s="71" t="e">
        <f t="shared" si="32"/>
        <v>#DIV/0!</v>
      </c>
      <c r="D98" s="84"/>
      <c r="E98" s="84"/>
      <c r="F98" s="64">
        <v>999563000</v>
      </c>
      <c r="G98" s="382"/>
      <c r="H98" s="181"/>
      <c r="I98" s="33" t="s">
        <v>204</v>
      </c>
      <c r="J98" s="32" t="s">
        <v>107</v>
      </c>
      <c r="K98" s="73"/>
      <c r="L98" s="73">
        <f>ROUND(K98*H98,2)</f>
        <v>0</v>
      </c>
      <c r="M98" s="120"/>
      <c r="N98" s="46"/>
      <c r="O98" s="46">
        <f>M98+N98</f>
        <v>0</v>
      </c>
      <c r="P98" s="1" t="str">
        <f>IFERROR(O98/H98,"0.00%")</f>
        <v>0.00%</v>
      </c>
      <c r="Q98" s="73">
        <f t="shared" si="30"/>
        <v>0</v>
      </c>
      <c r="R98" s="76">
        <f>P98*L98</f>
        <v>0</v>
      </c>
      <c r="S98" s="116"/>
      <c r="T98" s="116"/>
      <c r="U98" s="117"/>
      <c r="V98" s="118"/>
      <c r="W98" s="49"/>
      <c r="X98" s="49"/>
      <c r="Y98" s="49"/>
      <c r="Z98" s="49"/>
      <c r="AA98" s="49"/>
      <c r="AB98" s="49"/>
    </row>
    <row r="99" spans="1:28" s="119" customFormat="1" x14ac:dyDescent="0.25">
      <c r="A99" s="70" t="str">
        <f t="shared" si="31"/>
        <v/>
      </c>
      <c r="B99" s="70" t="s">
        <v>274</v>
      </c>
      <c r="C99" s="71" t="e">
        <f t="shared" si="32"/>
        <v>#DIV/0!</v>
      </c>
      <c r="D99" s="84"/>
      <c r="E99" s="319"/>
      <c r="F99" s="64">
        <v>999565000</v>
      </c>
      <c r="G99" s="382"/>
      <c r="H99" s="181"/>
      <c r="I99" s="33" t="s">
        <v>123</v>
      </c>
      <c r="J99" s="32" t="s">
        <v>111</v>
      </c>
      <c r="K99" s="73"/>
      <c r="L99" s="73">
        <f t="shared" si="26"/>
        <v>0</v>
      </c>
      <c r="M99" s="120"/>
      <c r="N99" s="46"/>
      <c r="O99" s="46">
        <f t="shared" si="27"/>
        <v>0</v>
      </c>
      <c r="P99" s="1" t="str">
        <f t="shared" si="28"/>
        <v>0.00%</v>
      </c>
      <c r="Q99" s="73">
        <f t="shared" si="30"/>
        <v>0</v>
      </c>
      <c r="R99" s="76">
        <f t="shared" si="29"/>
        <v>0</v>
      </c>
      <c r="S99" s="116"/>
      <c r="T99" s="317"/>
      <c r="U99" s="117"/>
      <c r="V99" s="118"/>
      <c r="W99" s="49"/>
      <c r="X99" s="49"/>
      <c r="Y99" s="49"/>
      <c r="Z99" s="49"/>
      <c r="AA99" s="49"/>
      <c r="AB99" s="49"/>
    </row>
    <row r="100" spans="1:28" s="119" customFormat="1" x14ac:dyDescent="0.25">
      <c r="A100" s="70" t="str">
        <f t="shared" si="31"/>
        <v/>
      </c>
      <c r="B100" s="70" t="s">
        <v>276</v>
      </c>
      <c r="C100" s="71" t="e">
        <f t="shared" si="32"/>
        <v>#DIV/0!</v>
      </c>
      <c r="D100" s="84"/>
      <c r="E100" s="84"/>
      <c r="F100" s="64">
        <v>999603000</v>
      </c>
      <c r="G100" s="382"/>
      <c r="H100" s="181"/>
      <c r="I100" s="33" t="s">
        <v>205</v>
      </c>
      <c r="J100" s="32" t="s">
        <v>83</v>
      </c>
      <c r="K100" s="73"/>
      <c r="L100" s="73">
        <f>ROUND(K100*H100,2)</f>
        <v>0</v>
      </c>
      <c r="M100" s="120"/>
      <c r="N100" s="46"/>
      <c r="O100" s="46">
        <f>M100+N100</f>
        <v>0</v>
      </c>
      <c r="P100" s="1" t="str">
        <f>IFERROR(O100/H100,"0.00%")</f>
        <v>0.00%</v>
      </c>
      <c r="Q100" s="73">
        <f t="shared" si="30"/>
        <v>0</v>
      </c>
      <c r="R100" s="76">
        <f>P100*L100</f>
        <v>0</v>
      </c>
      <c r="S100" s="116"/>
      <c r="T100" s="116"/>
      <c r="U100" s="117"/>
      <c r="V100" s="118"/>
      <c r="W100" s="49"/>
      <c r="X100" s="49"/>
      <c r="Y100" s="49"/>
      <c r="Z100" s="49"/>
      <c r="AA100" s="49"/>
      <c r="AB100" s="49"/>
    </row>
    <row r="101" spans="1:28" s="119" customFormat="1" x14ac:dyDescent="0.25">
      <c r="A101" s="70" t="str">
        <f t="shared" si="31"/>
        <v/>
      </c>
      <c r="B101" s="70" t="s">
        <v>276</v>
      </c>
      <c r="C101" s="71" t="e">
        <f t="shared" si="32"/>
        <v>#DIV/0!</v>
      </c>
      <c r="D101" s="84"/>
      <c r="E101" s="84"/>
      <c r="F101" s="64">
        <v>999603100</v>
      </c>
      <c r="G101" s="382"/>
      <c r="H101" s="181"/>
      <c r="I101" s="33" t="s">
        <v>206</v>
      </c>
      <c r="J101" s="32" t="s">
        <v>83</v>
      </c>
      <c r="K101" s="73"/>
      <c r="L101" s="73">
        <f>ROUND(K101*H101,2)</f>
        <v>0</v>
      </c>
      <c r="M101" s="120"/>
      <c r="N101" s="46"/>
      <c r="O101" s="46">
        <f>M101+N101</f>
        <v>0</v>
      </c>
      <c r="P101" s="1" t="str">
        <f>IFERROR(O101/H101,"0.00%")</f>
        <v>0.00%</v>
      </c>
      <c r="Q101" s="73">
        <f t="shared" si="30"/>
        <v>0</v>
      </c>
      <c r="R101" s="76">
        <f>P101*L101</f>
        <v>0</v>
      </c>
      <c r="S101" s="116"/>
      <c r="T101" s="116"/>
      <c r="U101" s="117"/>
      <c r="V101" s="118"/>
      <c r="W101" s="49"/>
      <c r="X101" s="49"/>
      <c r="Y101" s="49"/>
      <c r="Z101" s="49"/>
      <c r="AA101" s="49"/>
      <c r="AB101" s="49"/>
    </row>
    <row r="102" spans="1:28" s="119" customFormat="1" x14ac:dyDescent="0.25">
      <c r="A102" s="70" t="str">
        <f t="shared" si="31"/>
        <v/>
      </c>
      <c r="B102" s="70" t="s">
        <v>276</v>
      </c>
      <c r="C102" s="71" t="e">
        <f t="shared" si="32"/>
        <v>#DIV/0!</v>
      </c>
      <c r="D102" s="84"/>
      <c r="E102" s="84"/>
      <c r="F102" s="64">
        <v>999603150</v>
      </c>
      <c r="G102" s="382"/>
      <c r="H102" s="181"/>
      <c r="I102" s="33" t="s">
        <v>207</v>
      </c>
      <c r="J102" s="32" t="s">
        <v>108</v>
      </c>
      <c r="K102" s="73"/>
      <c r="L102" s="73">
        <f>ROUND(K102*H102,2)</f>
        <v>0</v>
      </c>
      <c r="M102" s="120"/>
      <c r="N102" s="46"/>
      <c r="O102" s="46">
        <f>M102+N102</f>
        <v>0</v>
      </c>
      <c r="P102" s="1" t="str">
        <f>IFERROR(O102/H102,"0.00%")</f>
        <v>0.00%</v>
      </c>
      <c r="Q102" s="73">
        <f t="shared" si="30"/>
        <v>0</v>
      </c>
      <c r="R102" s="76">
        <f>P102*L102</f>
        <v>0</v>
      </c>
      <c r="S102" s="116"/>
      <c r="T102" s="116"/>
      <c r="U102" s="117"/>
      <c r="V102" s="118"/>
      <c r="W102" s="49"/>
      <c r="X102" s="49"/>
      <c r="Y102" s="49"/>
      <c r="Z102" s="49"/>
      <c r="AA102" s="49"/>
      <c r="AB102" s="49"/>
    </row>
    <row r="103" spans="1:28" s="119" customFormat="1" x14ac:dyDescent="0.25">
      <c r="A103" s="70" t="str">
        <f t="shared" si="31"/>
        <v/>
      </c>
      <c r="B103" s="70" t="s">
        <v>272</v>
      </c>
      <c r="C103" s="71" t="e">
        <f t="shared" si="32"/>
        <v>#DIV/0!</v>
      </c>
      <c r="D103" s="84"/>
      <c r="E103" s="84"/>
      <c r="F103" s="64">
        <v>999603312</v>
      </c>
      <c r="G103" s="382"/>
      <c r="H103" s="181">
        <v>1</v>
      </c>
      <c r="I103" s="33" t="s">
        <v>136</v>
      </c>
      <c r="J103" s="32" t="s">
        <v>39</v>
      </c>
      <c r="K103" s="73"/>
      <c r="L103" s="73">
        <f t="shared" si="26"/>
        <v>0</v>
      </c>
      <c r="M103" s="120"/>
      <c r="N103" s="46"/>
      <c r="O103" s="46">
        <f t="shared" si="27"/>
        <v>0</v>
      </c>
      <c r="P103" s="1">
        <f t="shared" si="28"/>
        <v>0</v>
      </c>
      <c r="Q103" s="73">
        <f t="shared" si="30"/>
        <v>0</v>
      </c>
      <c r="R103" s="76">
        <f t="shared" si="29"/>
        <v>0</v>
      </c>
      <c r="S103" s="116"/>
      <c r="T103" s="116"/>
      <c r="U103" s="117"/>
      <c r="V103" s="118"/>
      <c r="W103" s="49"/>
      <c r="X103" s="49"/>
      <c r="Y103" s="49"/>
      <c r="Z103" s="49"/>
      <c r="AA103" s="49"/>
      <c r="AB103" s="49"/>
    </row>
    <row r="104" spans="1:28" s="119" customFormat="1" x14ac:dyDescent="0.25">
      <c r="A104" s="70" t="str">
        <f t="shared" si="31"/>
        <v/>
      </c>
      <c r="B104" s="70" t="s">
        <v>272</v>
      </c>
      <c r="C104" s="71" t="e">
        <f t="shared" si="32"/>
        <v>#DIV/0!</v>
      </c>
      <c r="D104" s="84"/>
      <c r="E104" s="84"/>
      <c r="F104" s="64">
        <v>999603314</v>
      </c>
      <c r="G104" s="382"/>
      <c r="H104" s="181">
        <v>1</v>
      </c>
      <c r="I104" s="33" t="s">
        <v>137</v>
      </c>
      <c r="J104" s="32" t="s">
        <v>39</v>
      </c>
      <c r="K104" s="73"/>
      <c r="L104" s="73">
        <f t="shared" si="26"/>
        <v>0</v>
      </c>
      <c r="M104" s="120"/>
      <c r="N104" s="46"/>
      <c r="O104" s="46">
        <f t="shared" si="27"/>
        <v>0</v>
      </c>
      <c r="P104" s="1">
        <f t="shared" si="28"/>
        <v>0</v>
      </c>
      <c r="Q104" s="73">
        <f t="shared" si="30"/>
        <v>0</v>
      </c>
      <c r="R104" s="76">
        <f t="shared" si="29"/>
        <v>0</v>
      </c>
      <c r="S104" s="116"/>
      <c r="T104" s="116"/>
      <c r="U104" s="117"/>
      <c r="V104" s="118"/>
      <c r="W104" s="49"/>
      <c r="X104" s="49"/>
      <c r="Y104" s="49"/>
      <c r="Z104" s="49"/>
      <c r="AA104" s="49"/>
      <c r="AB104" s="49"/>
    </row>
    <row r="105" spans="1:28" s="119" customFormat="1" x14ac:dyDescent="0.25">
      <c r="A105" s="70" t="str">
        <f t="shared" si="31"/>
        <v/>
      </c>
      <c r="B105" s="70" t="s">
        <v>276</v>
      </c>
      <c r="C105" s="71" t="e">
        <f t="shared" si="32"/>
        <v>#DIV/0!</v>
      </c>
      <c r="D105" s="84"/>
      <c r="E105" s="84"/>
      <c r="F105" s="65">
        <v>999603345</v>
      </c>
      <c r="G105" s="383"/>
      <c r="H105" s="182"/>
      <c r="I105" s="35" t="s">
        <v>129</v>
      </c>
      <c r="J105" s="34" t="s">
        <v>108</v>
      </c>
      <c r="K105" s="73"/>
      <c r="L105" s="73">
        <f t="shared" si="26"/>
        <v>0</v>
      </c>
      <c r="M105" s="120"/>
      <c r="N105" s="46"/>
      <c r="O105" s="46">
        <f t="shared" si="27"/>
        <v>0</v>
      </c>
      <c r="P105" s="1" t="str">
        <f t="shared" si="28"/>
        <v>0.00%</v>
      </c>
      <c r="Q105" s="73">
        <f t="shared" si="30"/>
        <v>0</v>
      </c>
      <c r="R105" s="76">
        <f t="shared" si="29"/>
        <v>0</v>
      </c>
      <c r="S105" s="116"/>
      <c r="T105" s="116"/>
      <c r="U105" s="117"/>
      <c r="V105" s="118"/>
      <c r="W105" s="49"/>
      <c r="X105" s="49"/>
      <c r="Y105" s="49"/>
      <c r="Z105" s="49"/>
      <c r="AA105" s="49"/>
      <c r="AB105" s="49"/>
    </row>
    <row r="106" spans="1:28" s="119" customFormat="1" x14ac:dyDescent="0.25">
      <c r="A106" s="70" t="str">
        <f t="shared" si="31"/>
        <v/>
      </c>
      <c r="B106" s="70" t="s">
        <v>276</v>
      </c>
      <c r="C106" s="71" t="e">
        <f t="shared" si="32"/>
        <v>#DIV/0!</v>
      </c>
      <c r="D106" s="84"/>
      <c r="E106" s="84"/>
      <c r="F106" s="65">
        <v>999603400</v>
      </c>
      <c r="G106" s="383"/>
      <c r="H106" s="182"/>
      <c r="I106" s="35" t="s">
        <v>208</v>
      </c>
      <c r="J106" s="34" t="s">
        <v>108</v>
      </c>
      <c r="K106" s="73"/>
      <c r="L106" s="73">
        <f t="shared" ref="L106:L119" si="33">ROUND(K106*H106,2)</f>
        <v>0</v>
      </c>
      <c r="M106" s="120"/>
      <c r="N106" s="46"/>
      <c r="O106" s="46">
        <f t="shared" ref="O106:O119" si="34">M106+N106</f>
        <v>0</v>
      </c>
      <c r="P106" s="1" t="str">
        <f t="shared" ref="P106:P118" si="35">IFERROR(O106/H106,"0.00%")</f>
        <v>0.00%</v>
      </c>
      <c r="Q106" s="73">
        <f t="shared" si="30"/>
        <v>0</v>
      </c>
      <c r="R106" s="76">
        <f t="shared" ref="R106:R119" si="36">P106*L106</f>
        <v>0</v>
      </c>
      <c r="S106" s="116"/>
      <c r="T106" s="116"/>
      <c r="U106" s="117"/>
      <c r="V106" s="118"/>
      <c r="W106" s="49"/>
      <c r="X106" s="49"/>
      <c r="Y106" s="49"/>
      <c r="Z106" s="49"/>
      <c r="AA106" s="49"/>
      <c r="AB106" s="49"/>
    </row>
    <row r="107" spans="1:28" s="119" customFormat="1" x14ac:dyDescent="0.25">
      <c r="A107" s="70" t="str">
        <f t="shared" si="31"/>
        <v/>
      </c>
      <c r="B107" s="70" t="s">
        <v>276</v>
      </c>
      <c r="C107" s="71" t="e">
        <f t="shared" si="32"/>
        <v>#DIV/0!</v>
      </c>
      <c r="D107" s="84"/>
      <c r="E107" s="84"/>
      <c r="F107" s="65">
        <v>999603425</v>
      </c>
      <c r="G107" s="383"/>
      <c r="H107" s="182"/>
      <c r="I107" s="35" t="s">
        <v>209</v>
      </c>
      <c r="J107" s="34" t="s">
        <v>108</v>
      </c>
      <c r="K107" s="73"/>
      <c r="L107" s="73">
        <f t="shared" si="33"/>
        <v>0</v>
      </c>
      <c r="M107" s="120"/>
      <c r="N107" s="46"/>
      <c r="O107" s="46">
        <f t="shared" si="34"/>
        <v>0</v>
      </c>
      <c r="P107" s="1" t="str">
        <f t="shared" si="35"/>
        <v>0.00%</v>
      </c>
      <c r="Q107" s="73">
        <f t="shared" si="30"/>
        <v>0</v>
      </c>
      <c r="R107" s="76">
        <f t="shared" si="36"/>
        <v>0</v>
      </c>
      <c r="S107" s="116"/>
      <c r="T107" s="116"/>
      <c r="U107" s="117"/>
      <c r="V107" s="118"/>
      <c r="W107" s="49"/>
      <c r="X107" s="49"/>
      <c r="Y107" s="49"/>
      <c r="Z107" s="49"/>
      <c r="AA107" s="49"/>
      <c r="AB107" s="49"/>
    </row>
    <row r="108" spans="1:28" s="119" customFormat="1" x14ac:dyDescent="0.25">
      <c r="A108" s="70" t="str">
        <f t="shared" si="31"/>
        <v/>
      </c>
      <c r="B108" s="70" t="s">
        <v>276</v>
      </c>
      <c r="C108" s="71" t="e">
        <f t="shared" si="32"/>
        <v>#DIV/0!</v>
      </c>
      <c r="D108" s="84"/>
      <c r="E108" s="84"/>
      <c r="F108" s="65">
        <v>999603450</v>
      </c>
      <c r="G108" s="383"/>
      <c r="H108" s="182"/>
      <c r="I108" s="35" t="s">
        <v>210</v>
      </c>
      <c r="J108" s="34" t="s">
        <v>108</v>
      </c>
      <c r="K108" s="73"/>
      <c r="L108" s="73">
        <f t="shared" si="33"/>
        <v>0</v>
      </c>
      <c r="M108" s="120"/>
      <c r="N108" s="46"/>
      <c r="O108" s="46">
        <f t="shared" si="34"/>
        <v>0</v>
      </c>
      <c r="P108" s="1" t="str">
        <f t="shared" si="35"/>
        <v>0.00%</v>
      </c>
      <c r="Q108" s="73">
        <f t="shared" si="30"/>
        <v>0</v>
      </c>
      <c r="R108" s="76">
        <f t="shared" si="36"/>
        <v>0</v>
      </c>
      <c r="S108" s="116"/>
      <c r="T108" s="116"/>
      <c r="U108" s="117"/>
      <c r="V108" s="118"/>
      <c r="W108" s="49"/>
      <c r="X108" s="49"/>
      <c r="Y108" s="49"/>
      <c r="Z108" s="49"/>
      <c r="AA108" s="49"/>
      <c r="AB108" s="49"/>
    </row>
    <row r="109" spans="1:28" s="119" customFormat="1" x14ac:dyDescent="0.25">
      <c r="A109" s="70" t="str">
        <f t="shared" si="31"/>
        <v/>
      </c>
      <c r="B109" s="70" t="s">
        <v>276</v>
      </c>
      <c r="C109" s="71" t="e">
        <f t="shared" si="32"/>
        <v>#DIV/0!</v>
      </c>
      <c r="D109" s="84"/>
      <c r="E109" s="84"/>
      <c r="F109" s="65">
        <v>999603500</v>
      </c>
      <c r="G109" s="383"/>
      <c r="H109" s="182"/>
      <c r="I109" s="35" t="s">
        <v>211</v>
      </c>
      <c r="J109" s="34" t="s">
        <v>108</v>
      </c>
      <c r="K109" s="73"/>
      <c r="L109" s="73">
        <f t="shared" si="33"/>
        <v>0</v>
      </c>
      <c r="M109" s="120"/>
      <c r="N109" s="46"/>
      <c r="O109" s="46">
        <f t="shared" si="34"/>
        <v>0</v>
      </c>
      <c r="P109" s="1" t="str">
        <f t="shared" si="35"/>
        <v>0.00%</v>
      </c>
      <c r="Q109" s="73">
        <f t="shared" si="30"/>
        <v>0</v>
      </c>
      <c r="R109" s="76">
        <f t="shared" si="36"/>
        <v>0</v>
      </c>
      <c r="S109" s="116"/>
      <c r="T109" s="116"/>
      <c r="U109" s="117"/>
      <c r="V109" s="118"/>
      <c r="W109" s="49"/>
      <c r="X109" s="49"/>
      <c r="Y109" s="49"/>
      <c r="Z109" s="49"/>
      <c r="AA109" s="49"/>
      <c r="AB109" s="49"/>
    </row>
    <row r="110" spans="1:28" s="119" customFormat="1" x14ac:dyDescent="0.25">
      <c r="A110" s="70" t="str">
        <f t="shared" si="31"/>
        <v/>
      </c>
      <c r="B110" s="70" t="s">
        <v>276</v>
      </c>
      <c r="C110" s="71" t="e">
        <f t="shared" si="32"/>
        <v>#DIV/0!</v>
      </c>
      <c r="D110" s="84"/>
      <c r="E110" s="84"/>
      <c r="F110" s="65">
        <v>999603525</v>
      </c>
      <c r="G110" s="383"/>
      <c r="H110" s="182"/>
      <c r="I110" s="35" t="s">
        <v>212</v>
      </c>
      <c r="J110" s="34" t="s">
        <v>108</v>
      </c>
      <c r="K110" s="73"/>
      <c r="L110" s="73">
        <f t="shared" si="33"/>
        <v>0</v>
      </c>
      <c r="M110" s="120"/>
      <c r="N110" s="46"/>
      <c r="O110" s="46">
        <f t="shared" si="34"/>
        <v>0</v>
      </c>
      <c r="P110" s="1" t="str">
        <f t="shared" si="35"/>
        <v>0.00%</v>
      </c>
      <c r="Q110" s="73">
        <f t="shared" si="30"/>
        <v>0</v>
      </c>
      <c r="R110" s="76">
        <f t="shared" si="36"/>
        <v>0</v>
      </c>
      <c r="S110" s="116"/>
      <c r="T110" s="116"/>
      <c r="U110" s="117"/>
      <c r="V110" s="118"/>
      <c r="W110" s="49"/>
      <c r="X110" s="49"/>
      <c r="Y110" s="49"/>
      <c r="Z110" s="49"/>
      <c r="AA110" s="49"/>
      <c r="AB110" s="49"/>
    </row>
    <row r="111" spans="1:28" s="119" customFormat="1" x14ac:dyDescent="0.25">
      <c r="A111" s="70" t="str">
        <f t="shared" si="31"/>
        <v/>
      </c>
      <c r="B111" s="70" t="s">
        <v>276</v>
      </c>
      <c r="C111" s="71" t="e">
        <f t="shared" si="32"/>
        <v>#DIV/0!</v>
      </c>
      <c r="D111" s="84"/>
      <c r="E111" s="84"/>
      <c r="F111" s="65">
        <v>999603550</v>
      </c>
      <c r="G111" s="383"/>
      <c r="H111" s="182"/>
      <c r="I111" s="35" t="s">
        <v>213</v>
      </c>
      <c r="J111" s="34" t="s">
        <v>108</v>
      </c>
      <c r="K111" s="73"/>
      <c r="L111" s="73">
        <f t="shared" si="33"/>
        <v>0</v>
      </c>
      <c r="M111" s="120"/>
      <c r="N111" s="46"/>
      <c r="O111" s="46">
        <f t="shared" si="34"/>
        <v>0</v>
      </c>
      <c r="P111" s="1" t="str">
        <f t="shared" si="35"/>
        <v>0.00%</v>
      </c>
      <c r="Q111" s="73">
        <f t="shared" si="30"/>
        <v>0</v>
      </c>
      <c r="R111" s="76">
        <f t="shared" si="36"/>
        <v>0</v>
      </c>
      <c r="S111" s="116"/>
      <c r="T111" s="116"/>
      <c r="U111" s="117"/>
      <c r="V111" s="118"/>
      <c r="W111" s="49"/>
      <c r="X111" s="49"/>
      <c r="Y111" s="49"/>
      <c r="Z111" s="49"/>
      <c r="AA111" s="49"/>
      <c r="AB111" s="49"/>
    </row>
    <row r="112" spans="1:28" s="119" customFormat="1" x14ac:dyDescent="0.25">
      <c r="A112" s="70" t="str">
        <f t="shared" si="31"/>
        <v/>
      </c>
      <c r="B112" s="70" t="s">
        <v>276</v>
      </c>
      <c r="C112" s="71" t="e">
        <f t="shared" si="32"/>
        <v>#DIV/0!</v>
      </c>
      <c r="D112" s="84"/>
      <c r="E112" s="84"/>
      <c r="F112" s="65">
        <v>999603575</v>
      </c>
      <c r="G112" s="383"/>
      <c r="H112" s="182"/>
      <c r="I112" s="35" t="s">
        <v>214</v>
      </c>
      <c r="J112" s="34" t="s">
        <v>108</v>
      </c>
      <c r="K112" s="73"/>
      <c r="L112" s="73">
        <f t="shared" si="33"/>
        <v>0</v>
      </c>
      <c r="M112" s="120"/>
      <c r="N112" s="46"/>
      <c r="O112" s="46">
        <f t="shared" si="34"/>
        <v>0</v>
      </c>
      <c r="P112" s="1" t="str">
        <f t="shared" si="35"/>
        <v>0.00%</v>
      </c>
      <c r="Q112" s="73">
        <f t="shared" si="30"/>
        <v>0</v>
      </c>
      <c r="R112" s="76">
        <f t="shared" si="36"/>
        <v>0</v>
      </c>
      <c r="S112" s="116"/>
      <c r="T112" s="116"/>
      <c r="U112" s="117"/>
      <c r="V112" s="118"/>
      <c r="W112" s="49"/>
      <c r="X112" s="49"/>
      <c r="Y112" s="49"/>
      <c r="Z112" s="49"/>
      <c r="AA112" s="49"/>
      <c r="AB112" s="49"/>
    </row>
    <row r="113" spans="1:28" s="119" customFormat="1" x14ac:dyDescent="0.25">
      <c r="A113" s="70" t="str">
        <f t="shared" si="31"/>
        <v/>
      </c>
      <c r="B113" s="70" t="s">
        <v>276</v>
      </c>
      <c r="C113" s="71" t="e">
        <f t="shared" si="32"/>
        <v>#DIV/0!</v>
      </c>
      <c r="D113" s="84"/>
      <c r="E113" s="84"/>
      <c r="F113" s="65">
        <v>999603600</v>
      </c>
      <c r="G113" s="383"/>
      <c r="H113" s="182"/>
      <c r="I113" s="35" t="s">
        <v>215</v>
      </c>
      <c r="J113" s="34" t="s">
        <v>108</v>
      </c>
      <c r="K113" s="73"/>
      <c r="L113" s="73">
        <f t="shared" si="33"/>
        <v>0</v>
      </c>
      <c r="M113" s="120"/>
      <c r="N113" s="46"/>
      <c r="O113" s="46">
        <f t="shared" si="34"/>
        <v>0</v>
      </c>
      <c r="P113" s="1" t="str">
        <f t="shared" si="35"/>
        <v>0.00%</v>
      </c>
      <c r="Q113" s="73">
        <f t="shared" si="30"/>
        <v>0</v>
      </c>
      <c r="R113" s="76">
        <f t="shared" si="36"/>
        <v>0</v>
      </c>
      <c r="S113" s="116"/>
      <c r="T113" s="116"/>
      <c r="U113" s="117"/>
      <c r="V113" s="118"/>
      <c r="W113" s="49"/>
      <c r="X113" s="49"/>
      <c r="Y113" s="49"/>
      <c r="Z113" s="49"/>
      <c r="AA113" s="49"/>
      <c r="AB113" s="49"/>
    </row>
    <row r="114" spans="1:28" s="119" customFormat="1" x14ac:dyDescent="0.25">
      <c r="A114" s="70" t="str">
        <f t="shared" si="31"/>
        <v/>
      </c>
      <c r="B114" s="70" t="s">
        <v>276</v>
      </c>
      <c r="C114" s="71" t="e">
        <f t="shared" si="32"/>
        <v>#DIV/0!</v>
      </c>
      <c r="D114" s="84"/>
      <c r="E114" s="84"/>
      <c r="F114" s="65">
        <v>999603675</v>
      </c>
      <c r="G114" s="383"/>
      <c r="H114" s="182"/>
      <c r="I114" s="35" t="s">
        <v>216</v>
      </c>
      <c r="J114" s="34" t="s">
        <v>108</v>
      </c>
      <c r="K114" s="73"/>
      <c r="L114" s="73">
        <f t="shared" si="33"/>
        <v>0</v>
      </c>
      <c r="M114" s="120"/>
      <c r="N114" s="46"/>
      <c r="O114" s="46">
        <f t="shared" si="34"/>
        <v>0</v>
      </c>
      <c r="P114" s="1" t="str">
        <f t="shared" si="35"/>
        <v>0.00%</v>
      </c>
      <c r="Q114" s="73">
        <f t="shared" si="30"/>
        <v>0</v>
      </c>
      <c r="R114" s="76">
        <f t="shared" si="36"/>
        <v>0</v>
      </c>
      <c r="S114" s="116"/>
      <c r="T114" s="116"/>
      <c r="U114" s="117"/>
      <c r="V114" s="118"/>
      <c r="W114" s="49"/>
      <c r="X114" s="49"/>
      <c r="Y114" s="49"/>
      <c r="Z114" s="49"/>
      <c r="AA114" s="49"/>
      <c r="AB114" s="49"/>
    </row>
    <row r="115" spans="1:28" s="119" customFormat="1" x14ac:dyDescent="0.25">
      <c r="A115" s="70" t="str">
        <f t="shared" si="31"/>
        <v/>
      </c>
      <c r="B115" s="70" t="s">
        <v>276</v>
      </c>
      <c r="C115" s="71" t="e">
        <f t="shared" si="32"/>
        <v>#DIV/0!</v>
      </c>
      <c r="D115" s="84"/>
      <c r="E115" s="84"/>
      <c r="F115" s="65">
        <v>999603800</v>
      </c>
      <c r="G115" s="383"/>
      <c r="H115" s="182"/>
      <c r="I115" s="35" t="s">
        <v>217</v>
      </c>
      <c r="J115" s="34" t="s">
        <v>108</v>
      </c>
      <c r="K115" s="73"/>
      <c r="L115" s="73">
        <f t="shared" si="33"/>
        <v>0</v>
      </c>
      <c r="M115" s="120"/>
      <c r="N115" s="46"/>
      <c r="O115" s="46">
        <f t="shared" si="34"/>
        <v>0</v>
      </c>
      <c r="P115" s="1" t="str">
        <f t="shared" si="35"/>
        <v>0.00%</v>
      </c>
      <c r="Q115" s="73">
        <f t="shared" si="30"/>
        <v>0</v>
      </c>
      <c r="R115" s="76">
        <f t="shared" si="36"/>
        <v>0</v>
      </c>
      <c r="S115" s="116"/>
      <c r="T115" s="116"/>
      <c r="U115" s="117"/>
      <c r="V115" s="118"/>
      <c r="W115" s="49"/>
      <c r="X115" s="49"/>
      <c r="Y115" s="49"/>
      <c r="Z115" s="49"/>
      <c r="AA115" s="49"/>
      <c r="AB115" s="49"/>
    </row>
    <row r="116" spans="1:28" s="119" customFormat="1" x14ac:dyDescent="0.25">
      <c r="A116" s="70" t="str">
        <f t="shared" si="31"/>
        <v/>
      </c>
      <c r="B116" s="70" t="s">
        <v>276</v>
      </c>
      <c r="C116" s="71" t="e">
        <f t="shared" si="32"/>
        <v>#DIV/0!</v>
      </c>
      <c r="D116" s="84"/>
      <c r="E116" s="84"/>
      <c r="F116" s="65">
        <v>999603850</v>
      </c>
      <c r="G116" s="383"/>
      <c r="H116" s="182"/>
      <c r="I116" s="35" t="s">
        <v>218</v>
      </c>
      <c r="J116" s="34" t="s">
        <v>108</v>
      </c>
      <c r="K116" s="73"/>
      <c r="L116" s="73">
        <f t="shared" si="33"/>
        <v>0</v>
      </c>
      <c r="M116" s="120"/>
      <c r="N116" s="46"/>
      <c r="O116" s="46">
        <f t="shared" si="34"/>
        <v>0</v>
      </c>
      <c r="P116" s="1" t="str">
        <f t="shared" si="35"/>
        <v>0.00%</v>
      </c>
      <c r="Q116" s="73">
        <f t="shared" si="30"/>
        <v>0</v>
      </c>
      <c r="R116" s="76">
        <f t="shared" si="36"/>
        <v>0</v>
      </c>
      <c r="S116" s="116"/>
      <c r="T116" s="116"/>
      <c r="U116" s="117"/>
      <c r="V116" s="118"/>
      <c r="W116" s="49"/>
      <c r="X116" s="49"/>
      <c r="Y116" s="49"/>
      <c r="Z116" s="49"/>
      <c r="AA116" s="49"/>
      <c r="AB116" s="49"/>
    </row>
    <row r="117" spans="1:28" s="119" customFormat="1" x14ac:dyDescent="0.25">
      <c r="A117" s="70" t="str">
        <f t="shared" si="31"/>
        <v/>
      </c>
      <c r="B117" s="70" t="s">
        <v>276</v>
      </c>
      <c r="C117" s="71" t="e">
        <f t="shared" si="32"/>
        <v>#DIV/0!</v>
      </c>
      <c r="D117" s="84"/>
      <c r="E117" s="84"/>
      <c r="F117" s="65">
        <v>999603875</v>
      </c>
      <c r="G117" s="383"/>
      <c r="H117" s="182"/>
      <c r="I117" s="35" t="s">
        <v>219</v>
      </c>
      <c r="J117" s="34" t="s">
        <v>108</v>
      </c>
      <c r="K117" s="73"/>
      <c r="L117" s="73">
        <f t="shared" si="33"/>
        <v>0</v>
      </c>
      <c r="M117" s="120"/>
      <c r="N117" s="46"/>
      <c r="O117" s="46">
        <f t="shared" si="34"/>
        <v>0</v>
      </c>
      <c r="P117" s="1" t="str">
        <f t="shared" si="35"/>
        <v>0.00%</v>
      </c>
      <c r="Q117" s="73">
        <f t="shared" si="30"/>
        <v>0</v>
      </c>
      <c r="R117" s="76">
        <f t="shared" si="36"/>
        <v>0</v>
      </c>
      <c r="S117" s="116"/>
      <c r="T117" s="116"/>
      <c r="U117" s="117"/>
      <c r="V117" s="118"/>
      <c r="W117" s="49"/>
      <c r="X117" s="49"/>
      <c r="Y117" s="49"/>
      <c r="Z117" s="49"/>
      <c r="AA117" s="49"/>
      <c r="AB117" s="49"/>
    </row>
    <row r="118" spans="1:28" s="119" customFormat="1" x14ac:dyDescent="0.25">
      <c r="A118" s="70" t="str">
        <f t="shared" si="31"/>
        <v/>
      </c>
      <c r="B118" s="70" t="s">
        <v>276</v>
      </c>
      <c r="C118" s="71" t="e">
        <f t="shared" si="32"/>
        <v>#DIV/0!</v>
      </c>
      <c r="D118" s="84"/>
      <c r="E118" s="84"/>
      <c r="F118" s="65">
        <v>999603900</v>
      </c>
      <c r="G118" s="383"/>
      <c r="H118" s="182"/>
      <c r="I118" s="35" t="s">
        <v>220</v>
      </c>
      <c r="J118" s="34" t="s">
        <v>108</v>
      </c>
      <c r="K118" s="73"/>
      <c r="L118" s="73">
        <f t="shared" si="33"/>
        <v>0</v>
      </c>
      <c r="M118" s="120"/>
      <c r="N118" s="46"/>
      <c r="O118" s="46">
        <f t="shared" si="34"/>
        <v>0</v>
      </c>
      <c r="P118" s="1" t="str">
        <f t="shared" si="35"/>
        <v>0.00%</v>
      </c>
      <c r="Q118" s="73">
        <f t="shared" si="30"/>
        <v>0</v>
      </c>
      <c r="R118" s="76">
        <f t="shared" si="36"/>
        <v>0</v>
      </c>
      <c r="S118" s="116"/>
      <c r="T118" s="116"/>
      <c r="U118" s="117"/>
      <c r="V118" s="118"/>
      <c r="W118" s="49"/>
      <c r="X118" s="49"/>
      <c r="Y118" s="49"/>
      <c r="Z118" s="49"/>
      <c r="AA118" s="49"/>
      <c r="AB118" s="49"/>
    </row>
    <row r="119" spans="1:28" s="119" customFormat="1" x14ac:dyDescent="0.25">
      <c r="A119" s="70" t="str">
        <f t="shared" si="31"/>
        <v/>
      </c>
      <c r="B119" s="70" t="s">
        <v>276</v>
      </c>
      <c r="C119" s="71" t="e">
        <f t="shared" si="32"/>
        <v>#DIV/0!</v>
      </c>
      <c r="D119" s="84"/>
      <c r="E119" s="84"/>
      <c r="F119" s="65">
        <v>999603980</v>
      </c>
      <c r="G119" s="383"/>
      <c r="H119" s="182"/>
      <c r="I119" s="35" t="s">
        <v>221</v>
      </c>
      <c r="J119" s="34" t="s">
        <v>39</v>
      </c>
      <c r="K119" s="73"/>
      <c r="L119" s="73">
        <f t="shared" si="33"/>
        <v>0</v>
      </c>
      <c r="M119" s="120"/>
      <c r="N119" s="46"/>
      <c r="O119" s="46">
        <f t="shared" si="34"/>
        <v>0</v>
      </c>
      <c r="P119" s="1" t="str">
        <f>IFERROR(O119/H119,"0.00%")</f>
        <v>0.00%</v>
      </c>
      <c r="Q119" s="73">
        <f t="shared" si="30"/>
        <v>0</v>
      </c>
      <c r="R119" s="76">
        <f t="shared" si="36"/>
        <v>0</v>
      </c>
      <c r="S119" s="116"/>
      <c r="T119" s="116"/>
      <c r="U119" s="117"/>
      <c r="V119" s="118"/>
      <c r="W119" s="49"/>
      <c r="X119" s="49"/>
      <c r="Y119" s="49"/>
      <c r="Z119" s="49"/>
      <c r="AA119" s="49"/>
      <c r="AB119" s="49"/>
    </row>
    <row r="120" spans="1:28" s="119" customFormat="1" x14ac:dyDescent="0.25">
      <c r="A120" s="70" t="str">
        <f t="shared" si="31"/>
        <v/>
      </c>
      <c r="B120" s="70"/>
      <c r="C120" s="71" t="e">
        <f t="shared" si="32"/>
        <v>#DIV/0!</v>
      </c>
      <c r="D120" s="84"/>
      <c r="E120" s="84"/>
      <c r="F120" s="66">
        <v>999603995</v>
      </c>
      <c r="G120" s="384"/>
      <c r="H120" s="183"/>
      <c r="I120" s="36" t="s">
        <v>89</v>
      </c>
      <c r="J120" s="6" t="s">
        <v>111</v>
      </c>
      <c r="K120" s="73"/>
      <c r="L120" s="73">
        <f t="shared" si="26"/>
        <v>0</v>
      </c>
      <c r="M120" s="120"/>
      <c r="N120" s="46"/>
      <c r="O120" s="46">
        <f t="shared" si="27"/>
        <v>0</v>
      </c>
      <c r="P120" s="1" t="str">
        <f t="shared" si="28"/>
        <v>0.00%</v>
      </c>
      <c r="Q120" s="73">
        <f t="shared" si="30"/>
        <v>0</v>
      </c>
      <c r="R120" s="76">
        <f t="shared" si="29"/>
        <v>0</v>
      </c>
      <c r="S120" s="49"/>
      <c r="T120" s="49"/>
      <c r="U120" s="115"/>
      <c r="V120" s="49"/>
      <c r="W120" s="49"/>
      <c r="X120" s="49"/>
      <c r="Y120" s="49"/>
      <c r="Z120" s="49"/>
      <c r="AA120" s="49"/>
      <c r="AB120" s="49"/>
    </row>
    <row r="121" spans="1:28" s="119" customFormat="1" x14ac:dyDescent="0.25">
      <c r="A121" s="70" t="str">
        <f t="shared" si="31"/>
        <v/>
      </c>
      <c r="B121" s="70"/>
      <c r="C121" s="71" t="e">
        <f t="shared" si="32"/>
        <v>#DIV/0!</v>
      </c>
      <c r="D121" s="84"/>
      <c r="E121" s="84"/>
      <c r="F121" s="57">
        <v>999605000</v>
      </c>
      <c r="G121" s="371"/>
      <c r="H121" s="174"/>
      <c r="I121" s="11" t="s">
        <v>143</v>
      </c>
      <c r="J121" s="6" t="s">
        <v>111</v>
      </c>
      <c r="K121" s="73"/>
      <c r="L121" s="73">
        <f t="shared" si="26"/>
        <v>0</v>
      </c>
      <c r="M121" s="120"/>
      <c r="N121" s="46"/>
      <c r="O121" s="46">
        <f t="shared" si="27"/>
        <v>0</v>
      </c>
      <c r="P121" s="1" t="str">
        <f t="shared" si="28"/>
        <v>0.00%</v>
      </c>
      <c r="Q121" s="73">
        <f t="shared" si="30"/>
        <v>0</v>
      </c>
      <c r="R121" s="76">
        <f t="shared" si="29"/>
        <v>0</v>
      </c>
      <c r="S121" s="49"/>
      <c r="T121" s="49"/>
      <c r="U121" s="115"/>
      <c r="V121" s="49"/>
      <c r="W121" s="49"/>
      <c r="X121" s="49"/>
      <c r="Y121" s="49"/>
      <c r="Z121" s="49"/>
      <c r="AA121" s="49"/>
      <c r="AB121" s="49"/>
    </row>
    <row r="122" spans="1:28" s="119" customFormat="1" x14ac:dyDescent="0.25">
      <c r="A122" s="70" t="str">
        <f t="shared" si="31"/>
        <v/>
      </c>
      <c r="B122" s="70"/>
      <c r="C122" s="71" t="e">
        <f t="shared" si="32"/>
        <v>#DIV/0!</v>
      </c>
      <c r="D122" s="84"/>
      <c r="E122" s="84"/>
      <c r="F122" s="57">
        <v>999605010</v>
      </c>
      <c r="G122" s="371"/>
      <c r="H122" s="174"/>
      <c r="I122" s="110" t="s">
        <v>124</v>
      </c>
      <c r="J122" s="6" t="s">
        <v>111</v>
      </c>
      <c r="K122" s="73"/>
      <c r="L122" s="73">
        <f t="shared" si="26"/>
        <v>0</v>
      </c>
      <c r="M122" s="120"/>
      <c r="N122" s="46"/>
      <c r="O122" s="46">
        <f t="shared" si="27"/>
        <v>0</v>
      </c>
      <c r="P122" s="1" t="str">
        <f t="shared" si="28"/>
        <v>0.00%</v>
      </c>
      <c r="Q122" s="73">
        <f t="shared" si="30"/>
        <v>0</v>
      </c>
      <c r="R122" s="76">
        <f t="shared" si="29"/>
        <v>0</v>
      </c>
      <c r="S122" s="49"/>
      <c r="T122" s="49"/>
      <c r="U122" s="115"/>
      <c r="V122" s="49"/>
      <c r="W122" s="49"/>
      <c r="X122" s="49"/>
      <c r="Y122" s="49"/>
      <c r="Z122" s="49"/>
      <c r="AA122" s="49"/>
      <c r="AB122" s="49"/>
    </row>
    <row r="123" spans="1:28" s="119" customFormat="1" x14ac:dyDescent="0.25">
      <c r="A123" s="70" t="str">
        <f t="shared" si="31"/>
        <v/>
      </c>
      <c r="B123" s="70" t="s">
        <v>274</v>
      </c>
      <c r="C123" s="71" t="e">
        <f t="shared" si="32"/>
        <v>#DIV/0!</v>
      </c>
      <c r="D123" s="84"/>
      <c r="E123" s="84"/>
      <c r="F123" s="57">
        <v>999605025</v>
      </c>
      <c r="G123" s="371"/>
      <c r="H123" s="174"/>
      <c r="I123" s="110" t="s">
        <v>186</v>
      </c>
      <c r="J123" s="7" t="s">
        <v>108</v>
      </c>
      <c r="K123" s="73"/>
      <c r="L123" s="73">
        <f>ROUND(K123*H123,2)</f>
        <v>0</v>
      </c>
      <c r="M123" s="120"/>
      <c r="N123" s="46"/>
      <c r="O123" s="46">
        <f>M123+N123</f>
        <v>0</v>
      </c>
      <c r="P123" s="1" t="str">
        <f>IFERROR(O123/H123,"0.00%")</f>
        <v>0.00%</v>
      </c>
      <c r="Q123" s="73">
        <f t="shared" si="30"/>
        <v>0</v>
      </c>
      <c r="R123" s="76">
        <f>P123*L123</f>
        <v>0</v>
      </c>
      <c r="S123" s="49"/>
      <c r="T123" s="49"/>
      <c r="U123" s="115"/>
      <c r="V123" s="49"/>
      <c r="W123" s="49"/>
      <c r="X123" s="49"/>
      <c r="Y123" s="49"/>
      <c r="Z123" s="49"/>
      <c r="AA123" s="49"/>
      <c r="AB123" s="49"/>
    </row>
    <row r="124" spans="1:28" s="119" customFormat="1" x14ac:dyDescent="0.25">
      <c r="A124" s="70" t="str">
        <f t="shared" si="31"/>
        <v/>
      </c>
      <c r="B124" s="70" t="s">
        <v>274</v>
      </c>
      <c r="C124" s="71" t="e">
        <f t="shared" si="32"/>
        <v>#DIV/0!</v>
      </c>
      <c r="D124" s="84"/>
      <c r="E124" s="84"/>
      <c r="F124" s="26">
        <v>999605030</v>
      </c>
      <c r="G124" s="381"/>
      <c r="H124" s="180"/>
      <c r="I124" s="111" t="s">
        <v>179</v>
      </c>
      <c r="J124" s="27" t="s">
        <v>108</v>
      </c>
      <c r="K124" s="73"/>
      <c r="L124" s="73">
        <f>ROUND(K124*H124,2)</f>
        <v>0</v>
      </c>
      <c r="M124" s="120"/>
      <c r="N124" s="46"/>
      <c r="O124" s="46">
        <f>M124+N124</f>
        <v>0</v>
      </c>
      <c r="P124" s="1" t="str">
        <f>IFERROR(O124/H124,"0.00%")</f>
        <v>0.00%</v>
      </c>
      <c r="Q124" s="73">
        <f t="shared" si="30"/>
        <v>0</v>
      </c>
      <c r="R124" s="76">
        <f>P124*L124</f>
        <v>0</v>
      </c>
      <c r="S124" s="116"/>
      <c r="T124" s="116"/>
      <c r="U124" s="117"/>
      <c r="V124" s="118"/>
      <c r="W124" s="49"/>
      <c r="X124" s="49"/>
      <c r="Y124" s="49"/>
      <c r="Z124" s="49"/>
      <c r="AA124" s="49"/>
      <c r="AB124" s="49"/>
    </row>
    <row r="125" spans="1:28" s="119" customFormat="1" x14ac:dyDescent="0.25">
      <c r="A125" s="70" t="str">
        <f t="shared" si="31"/>
        <v/>
      </c>
      <c r="B125" s="70"/>
      <c r="C125" s="71" t="e">
        <f t="shared" si="32"/>
        <v>#DIV/0!</v>
      </c>
      <c r="D125" s="84"/>
      <c r="E125" s="84"/>
      <c r="F125" s="57">
        <v>999606105</v>
      </c>
      <c r="G125" s="371"/>
      <c r="H125" s="174"/>
      <c r="I125" s="11" t="s">
        <v>144</v>
      </c>
      <c r="J125" s="2" t="s">
        <v>111</v>
      </c>
      <c r="K125" s="73"/>
      <c r="L125" s="73">
        <f t="shared" si="26"/>
        <v>0</v>
      </c>
      <c r="M125" s="120"/>
      <c r="N125" s="46"/>
      <c r="O125" s="46">
        <f t="shared" si="27"/>
        <v>0</v>
      </c>
      <c r="P125" s="1" t="str">
        <f t="shared" si="28"/>
        <v>0.00%</v>
      </c>
      <c r="Q125" s="73">
        <f t="shared" si="30"/>
        <v>0</v>
      </c>
      <c r="R125" s="76">
        <f t="shared" si="29"/>
        <v>0</v>
      </c>
      <c r="S125" s="49"/>
      <c r="T125" s="49"/>
      <c r="U125" s="115"/>
      <c r="V125" s="49"/>
      <c r="W125" s="49"/>
      <c r="X125" s="49"/>
      <c r="Y125" s="49"/>
      <c r="Z125" s="49"/>
      <c r="AA125" s="49"/>
      <c r="AB125" s="49"/>
    </row>
    <row r="126" spans="1:28" s="119" customFormat="1" x14ac:dyDescent="0.25">
      <c r="A126" s="70" t="str">
        <f t="shared" si="31"/>
        <v/>
      </c>
      <c r="B126" s="70"/>
      <c r="C126" s="71" t="e">
        <f t="shared" si="32"/>
        <v>#DIV/0!</v>
      </c>
      <c r="D126" s="84"/>
      <c r="E126" s="84"/>
      <c r="F126" s="57">
        <v>999606112</v>
      </c>
      <c r="G126" s="371"/>
      <c r="H126" s="174"/>
      <c r="I126" s="11" t="s">
        <v>90</v>
      </c>
      <c r="J126" s="2" t="s">
        <v>111</v>
      </c>
      <c r="K126" s="73"/>
      <c r="L126" s="73">
        <f t="shared" si="26"/>
        <v>0</v>
      </c>
      <c r="M126" s="120"/>
      <c r="N126" s="46"/>
      <c r="O126" s="46">
        <f t="shared" si="27"/>
        <v>0</v>
      </c>
      <c r="P126" s="1" t="str">
        <f t="shared" si="28"/>
        <v>0.00%</v>
      </c>
      <c r="Q126" s="73">
        <f t="shared" si="30"/>
        <v>0</v>
      </c>
      <c r="R126" s="76">
        <f t="shared" si="29"/>
        <v>0</v>
      </c>
      <c r="S126" s="49"/>
      <c r="T126" s="49"/>
      <c r="U126" s="115"/>
      <c r="V126" s="49"/>
      <c r="W126" s="49"/>
      <c r="X126" s="49"/>
      <c r="Y126" s="49"/>
      <c r="Z126" s="49"/>
      <c r="AA126" s="49"/>
      <c r="AB126" s="49"/>
    </row>
    <row r="127" spans="1:28" s="119" customFormat="1" x14ac:dyDescent="0.25">
      <c r="A127" s="70" t="str">
        <f t="shared" si="31"/>
        <v/>
      </c>
      <c r="B127" s="70"/>
      <c r="C127" s="71" t="e">
        <f t="shared" si="32"/>
        <v>#DIV/0!</v>
      </c>
      <c r="D127" s="84"/>
      <c r="E127" s="84"/>
      <c r="F127" s="57">
        <v>999606120</v>
      </c>
      <c r="G127" s="371"/>
      <c r="H127" s="174"/>
      <c r="I127" s="11" t="s">
        <v>145</v>
      </c>
      <c r="J127" s="2" t="s">
        <v>108</v>
      </c>
      <c r="K127" s="73"/>
      <c r="L127" s="73">
        <f t="shared" si="26"/>
        <v>0</v>
      </c>
      <c r="M127" s="120"/>
      <c r="N127" s="46"/>
      <c r="O127" s="46">
        <f t="shared" si="27"/>
        <v>0</v>
      </c>
      <c r="P127" s="1" t="str">
        <f t="shared" si="28"/>
        <v>0.00%</v>
      </c>
      <c r="Q127" s="73">
        <f t="shared" si="30"/>
        <v>0</v>
      </c>
      <c r="R127" s="76">
        <f t="shared" si="29"/>
        <v>0</v>
      </c>
      <c r="S127" s="49"/>
      <c r="T127" s="49"/>
      <c r="U127" s="115"/>
      <c r="V127" s="49"/>
      <c r="W127" s="49"/>
      <c r="X127" s="49"/>
      <c r="Y127" s="49"/>
      <c r="Z127" s="49"/>
      <c r="AA127" s="49"/>
      <c r="AB127" s="49"/>
    </row>
    <row r="128" spans="1:28" s="119" customFormat="1" x14ac:dyDescent="0.25">
      <c r="A128" s="70" t="str">
        <f t="shared" si="31"/>
        <v/>
      </c>
      <c r="B128" s="70"/>
      <c r="C128" s="71" t="e">
        <f t="shared" si="32"/>
        <v>#DIV/0!</v>
      </c>
      <c r="D128" s="84"/>
      <c r="E128" s="84"/>
      <c r="F128" s="57">
        <v>999606150</v>
      </c>
      <c r="G128" s="371"/>
      <c r="H128" s="174"/>
      <c r="I128" s="11" t="s">
        <v>222</v>
      </c>
      <c r="J128" s="2" t="s">
        <v>108</v>
      </c>
      <c r="K128" s="73"/>
      <c r="L128" s="73">
        <f t="shared" ref="L128:L133" si="37">ROUND(K128*H128,2)</f>
        <v>0</v>
      </c>
      <c r="M128" s="120"/>
      <c r="N128" s="46"/>
      <c r="O128" s="46">
        <f t="shared" ref="O128:O133" si="38">M128+N128</f>
        <v>0</v>
      </c>
      <c r="P128" s="1" t="str">
        <f t="shared" ref="P128:P133" si="39">IFERROR(O128/H128,"0.00%")</f>
        <v>0.00%</v>
      </c>
      <c r="Q128" s="73">
        <f t="shared" si="30"/>
        <v>0</v>
      </c>
      <c r="R128" s="76">
        <f t="shared" ref="R128:R133" si="40">P128*L128</f>
        <v>0</v>
      </c>
      <c r="S128" s="49"/>
      <c r="T128" s="49"/>
      <c r="U128" s="115"/>
      <c r="V128" s="49"/>
      <c r="W128" s="49"/>
      <c r="X128" s="49"/>
      <c r="Y128" s="49"/>
      <c r="Z128" s="49"/>
      <c r="AA128" s="49"/>
      <c r="AB128" s="49"/>
    </row>
    <row r="129" spans="1:28" s="119" customFormat="1" x14ac:dyDescent="0.25">
      <c r="A129" s="70" t="str">
        <f t="shared" si="31"/>
        <v/>
      </c>
      <c r="B129" s="70"/>
      <c r="C129" s="71" t="e">
        <f t="shared" si="32"/>
        <v>#DIV/0!</v>
      </c>
      <c r="D129" s="84"/>
      <c r="E129" s="84"/>
      <c r="F129" s="57">
        <v>999606155</v>
      </c>
      <c r="G129" s="371"/>
      <c r="H129" s="174"/>
      <c r="I129" s="11" t="s">
        <v>223</v>
      </c>
      <c r="J129" s="2" t="s">
        <v>111</v>
      </c>
      <c r="K129" s="73"/>
      <c r="L129" s="73">
        <f>ROUND(K129*H129,2)</f>
        <v>0</v>
      </c>
      <c r="M129" s="120"/>
      <c r="N129" s="46"/>
      <c r="O129" s="46">
        <f t="shared" si="38"/>
        <v>0</v>
      </c>
      <c r="P129" s="1" t="str">
        <f t="shared" si="39"/>
        <v>0.00%</v>
      </c>
      <c r="Q129" s="73">
        <f t="shared" si="30"/>
        <v>0</v>
      </c>
      <c r="R129" s="76">
        <f>P129*L129</f>
        <v>0</v>
      </c>
      <c r="S129" s="49"/>
      <c r="T129" s="49"/>
      <c r="U129" s="115"/>
      <c r="V129" s="49"/>
      <c r="W129" s="49"/>
      <c r="X129" s="49"/>
      <c r="Y129" s="49"/>
      <c r="Z129" s="49"/>
      <c r="AA129" s="49"/>
      <c r="AB129" s="49"/>
    </row>
    <row r="130" spans="1:28" s="119" customFormat="1" x14ac:dyDescent="0.25">
      <c r="A130" s="70" t="str">
        <f t="shared" si="31"/>
        <v/>
      </c>
      <c r="B130" s="70"/>
      <c r="C130" s="71" t="e">
        <f t="shared" si="32"/>
        <v>#DIV/0!</v>
      </c>
      <c r="D130" s="84"/>
      <c r="E130" s="84"/>
      <c r="F130" s="57">
        <v>999606160</v>
      </c>
      <c r="G130" s="371"/>
      <c r="H130" s="174"/>
      <c r="I130" s="11" t="s">
        <v>224</v>
      </c>
      <c r="J130" s="2" t="s">
        <v>108</v>
      </c>
      <c r="K130" s="73"/>
      <c r="L130" s="73">
        <f t="shared" si="37"/>
        <v>0</v>
      </c>
      <c r="M130" s="120"/>
      <c r="N130" s="46"/>
      <c r="O130" s="46">
        <f t="shared" si="38"/>
        <v>0</v>
      </c>
      <c r="P130" s="1" t="str">
        <f t="shared" si="39"/>
        <v>0.00%</v>
      </c>
      <c r="Q130" s="73">
        <f t="shared" si="30"/>
        <v>0</v>
      </c>
      <c r="R130" s="76">
        <f t="shared" si="40"/>
        <v>0</v>
      </c>
      <c r="S130" s="49"/>
      <c r="T130" s="49"/>
      <c r="U130" s="115"/>
      <c r="V130" s="49"/>
      <c r="W130" s="49"/>
      <c r="X130" s="49"/>
      <c r="Y130" s="49"/>
      <c r="Z130" s="49"/>
      <c r="AA130" s="49"/>
      <c r="AB130" s="49"/>
    </row>
    <row r="131" spans="1:28" s="119" customFormat="1" x14ac:dyDescent="0.25">
      <c r="A131" s="70" t="str">
        <f t="shared" si="31"/>
        <v/>
      </c>
      <c r="B131" s="70"/>
      <c r="C131" s="71" t="e">
        <f t="shared" si="32"/>
        <v>#DIV/0!</v>
      </c>
      <c r="D131" s="84"/>
      <c r="E131" s="84"/>
      <c r="F131" s="57">
        <v>999606165</v>
      </c>
      <c r="G131" s="371"/>
      <c r="H131" s="174"/>
      <c r="I131" s="11" t="s">
        <v>225</v>
      </c>
      <c r="J131" s="2" t="s">
        <v>108</v>
      </c>
      <c r="K131" s="73"/>
      <c r="L131" s="73">
        <f t="shared" si="37"/>
        <v>0</v>
      </c>
      <c r="M131" s="120"/>
      <c r="N131" s="46"/>
      <c r="O131" s="46">
        <f t="shared" si="38"/>
        <v>0</v>
      </c>
      <c r="P131" s="1" t="str">
        <f t="shared" si="39"/>
        <v>0.00%</v>
      </c>
      <c r="Q131" s="73">
        <f t="shared" si="30"/>
        <v>0</v>
      </c>
      <c r="R131" s="76">
        <f t="shared" si="40"/>
        <v>0</v>
      </c>
      <c r="S131" s="49"/>
      <c r="T131" s="49"/>
      <c r="U131" s="115"/>
      <c r="V131" s="49"/>
      <c r="W131" s="49"/>
      <c r="X131" s="49"/>
      <c r="Y131" s="49"/>
      <c r="Z131" s="49"/>
      <c r="AA131" s="49"/>
      <c r="AB131" s="49"/>
    </row>
    <row r="132" spans="1:28" s="119" customFormat="1" x14ac:dyDescent="0.25">
      <c r="A132" s="70" t="str">
        <f t="shared" si="31"/>
        <v/>
      </c>
      <c r="B132" s="70"/>
      <c r="C132" s="71" t="e">
        <f t="shared" si="32"/>
        <v>#DIV/0!</v>
      </c>
      <c r="D132" s="84"/>
      <c r="E132" s="84"/>
      <c r="F132" s="57">
        <v>999607005</v>
      </c>
      <c r="G132" s="371"/>
      <c r="H132" s="174"/>
      <c r="I132" s="11" t="s">
        <v>7</v>
      </c>
      <c r="J132" s="2" t="s">
        <v>108</v>
      </c>
      <c r="K132" s="73"/>
      <c r="L132" s="73">
        <f t="shared" si="37"/>
        <v>0</v>
      </c>
      <c r="M132" s="120"/>
      <c r="N132" s="46"/>
      <c r="O132" s="46">
        <f t="shared" si="38"/>
        <v>0</v>
      </c>
      <c r="P132" s="1" t="str">
        <f t="shared" si="39"/>
        <v>0.00%</v>
      </c>
      <c r="Q132" s="73">
        <f t="shared" si="30"/>
        <v>0</v>
      </c>
      <c r="R132" s="76">
        <f t="shared" si="40"/>
        <v>0</v>
      </c>
      <c r="S132" s="49"/>
      <c r="T132" s="49"/>
      <c r="U132" s="115"/>
      <c r="V132" s="49"/>
      <c r="W132" s="49"/>
      <c r="X132" s="49"/>
      <c r="Y132" s="49"/>
      <c r="Z132" s="49"/>
      <c r="AA132" s="49"/>
      <c r="AB132" s="49"/>
    </row>
    <row r="133" spans="1:28" s="119" customFormat="1" x14ac:dyDescent="0.25">
      <c r="A133" s="70" t="str">
        <f t="shared" si="31"/>
        <v/>
      </c>
      <c r="B133" s="70" t="s">
        <v>276</v>
      </c>
      <c r="C133" s="71" t="e">
        <f t="shared" si="32"/>
        <v>#DIV/0!</v>
      </c>
      <c r="D133" s="84"/>
      <c r="E133" s="84"/>
      <c r="F133" s="57">
        <v>999607040</v>
      </c>
      <c r="G133" s="371"/>
      <c r="H133" s="174"/>
      <c r="I133" s="11" t="s">
        <v>226</v>
      </c>
      <c r="J133" s="2" t="s">
        <v>108</v>
      </c>
      <c r="K133" s="73"/>
      <c r="L133" s="73">
        <f t="shared" si="37"/>
        <v>0</v>
      </c>
      <c r="M133" s="120"/>
      <c r="N133" s="46"/>
      <c r="O133" s="46">
        <f t="shared" si="38"/>
        <v>0</v>
      </c>
      <c r="P133" s="1" t="str">
        <f t="shared" si="39"/>
        <v>0.00%</v>
      </c>
      <c r="Q133" s="73">
        <f t="shared" si="30"/>
        <v>0</v>
      </c>
      <c r="R133" s="76">
        <f t="shared" si="40"/>
        <v>0</v>
      </c>
      <c r="S133" s="49"/>
      <c r="T133" s="49"/>
      <c r="U133" s="115"/>
      <c r="V133" s="49"/>
      <c r="W133" s="49"/>
      <c r="X133" s="49"/>
      <c r="Y133" s="49"/>
      <c r="Z133" s="49"/>
      <c r="AA133" s="49"/>
      <c r="AB133" s="49"/>
    </row>
    <row r="134" spans="1:28" s="119" customFormat="1" x14ac:dyDescent="0.25">
      <c r="A134" s="70" t="str">
        <f t="shared" si="31"/>
        <v/>
      </c>
      <c r="B134" s="70"/>
      <c r="C134" s="71" t="e">
        <f t="shared" si="32"/>
        <v>#DIV/0!</v>
      </c>
      <c r="D134" s="84"/>
      <c r="E134" s="84"/>
      <c r="F134" s="57">
        <v>999608000</v>
      </c>
      <c r="G134" s="371"/>
      <c r="H134" s="174"/>
      <c r="I134" s="110" t="s">
        <v>168</v>
      </c>
      <c r="J134" s="10" t="s">
        <v>107</v>
      </c>
      <c r="K134" s="73"/>
      <c r="L134" s="73">
        <f t="shared" si="26"/>
        <v>0</v>
      </c>
      <c r="M134" s="120"/>
      <c r="N134" s="46"/>
      <c r="O134" s="46">
        <f t="shared" si="27"/>
        <v>0</v>
      </c>
      <c r="P134" s="1" t="str">
        <f t="shared" si="28"/>
        <v>0.00%</v>
      </c>
      <c r="Q134" s="73">
        <f t="shared" si="30"/>
        <v>0</v>
      </c>
      <c r="R134" s="76">
        <f t="shared" si="29"/>
        <v>0</v>
      </c>
      <c r="S134" s="49"/>
      <c r="T134" s="49"/>
      <c r="U134" s="115"/>
      <c r="V134" s="49"/>
      <c r="W134" s="49"/>
      <c r="X134" s="49"/>
      <c r="Y134" s="49"/>
      <c r="Z134" s="49"/>
      <c r="AA134" s="49"/>
      <c r="AB134" s="49"/>
    </row>
    <row r="135" spans="1:28" s="119" customFormat="1" x14ac:dyDescent="0.25">
      <c r="A135" s="70" t="str">
        <f t="shared" si="31"/>
        <v/>
      </c>
      <c r="B135" s="70"/>
      <c r="C135" s="71" t="e">
        <f t="shared" si="32"/>
        <v>#DIV/0!</v>
      </c>
      <c r="D135" s="84"/>
      <c r="E135" s="84"/>
      <c r="F135" s="60">
        <v>999608005</v>
      </c>
      <c r="G135" s="379"/>
      <c r="H135" s="178"/>
      <c r="I135" s="108" t="s">
        <v>169</v>
      </c>
      <c r="J135" s="29" t="s">
        <v>107</v>
      </c>
      <c r="K135" s="73"/>
      <c r="L135" s="73">
        <f t="shared" si="26"/>
        <v>0</v>
      </c>
      <c r="M135" s="120"/>
      <c r="N135" s="46"/>
      <c r="O135" s="46">
        <f t="shared" si="27"/>
        <v>0</v>
      </c>
      <c r="P135" s="1" t="str">
        <f t="shared" si="28"/>
        <v>0.00%</v>
      </c>
      <c r="Q135" s="73">
        <f t="shared" si="30"/>
        <v>0</v>
      </c>
      <c r="R135" s="76">
        <f t="shared" si="29"/>
        <v>0</v>
      </c>
      <c r="S135" s="49"/>
      <c r="T135" s="49"/>
      <c r="U135" s="115"/>
      <c r="V135" s="49"/>
      <c r="W135" s="49"/>
      <c r="X135" s="49"/>
      <c r="Y135" s="49"/>
      <c r="Z135" s="49"/>
      <c r="AA135" s="49"/>
      <c r="AB135" s="49"/>
    </row>
    <row r="136" spans="1:28" s="119" customFormat="1" x14ac:dyDescent="0.25">
      <c r="A136" s="70" t="str">
        <f t="shared" si="31"/>
        <v/>
      </c>
      <c r="B136" s="70"/>
      <c r="C136" s="71" t="e">
        <f t="shared" si="32"/>
        <v>#DIV/0!</v>
      </c>
      <c r="D136" s="84"/>
      <c r="E136" s="84"/>
      <c r="F136" s="60">
        <v>999608007</v>
      </c>
      <c r="G136" s="379"/>
      <c r="H136" s="178"/>
      <c r="I136" s="108" t="s">
        <v>181</v>
      </c>
      <c r="J136" s="29" t="s">
        <v>107</v>
      </c>
      <c r="K136" s="73"/>
      <c r="L136" s="73">
        <f>ROUND(K136*H136,2)</f>
        <v>0</v>
      </c>
      <c r="M136" s="120"/>
      <c r="N136" s="46"/>
      <c r="O136" s="46">
        <f>M136+N136</f>
        <v>0</v>
      </c>
      <c r="P136" s="1" t="str">
        <f>IFERROR(O136/H136,"0.00%")</f>
        <v>0.00%</v>
      </c>
      <c r="Q136" s="73">
        <f t="shared" si="30"/>
        <v>0</v>
      </c>
      <c r="R136" s="76">
        <f>P136*L136</f>
        <v>0</v>
      </c>
      <c r="S136" s="49"/>
      <c r="T136" s="49"/>
      <c r="U136" s="115"/>
      <c r="V136" s="49"/>
      <c r="W136" s="49"/>
      <c r="X136" s="49"/>
      <c r="Y136" s="49"/>
      <c r="Z136" s="49"/>
      <c r="AA136" s="49"/>
      <c r="AB136" s="49"/>
    </row>
    <row r="137" spans="1:28" s="119" customFormat="1" x14ac:dyDescent="0.25">
      <c r="A137" s="70" t="str">
        <f t="shared" si="31"/>
        <v/>
      </c>
      <c r="B137" s="70"/>
      <c r="C137" s="71" t="e">
        <f t="shared" si="32"/>
        <v>#DIV/0!</v>
      </c>
      <c r="D137" s="84"/>
      <c r="E137" s="84"/>
      <c r="F137" s="57">
        <v>999608015</v>
      </c>
      <c r="G137" s="371"/>
      <c r="H137" s="174"/>
      <c r="I137" s="11" t="s">
        <v>146</v>
      </c>
      <c r="J137" s="6" t="s">
        <v>111</v>
      </c>
      <c r="K137" s="73"/>
      <c r="L137" s="73">
        <f t="shared" si="26"/>
        <v>0</v>
      </c>
      <c r="M137" s="120"/>
      <c r="N137" s="46"/>
      <c r="O137" s="46">
        <f t="shared" si="27"/>
        <v>0</v>
      </c>
      <c r="P137" s="1" t="str">
        <f t="shared" si="28"/>
        <v>0.00%</v>
      </c>
      <c r="Q137" s="73">
        <f t="shared" si="30"/>
        <v>0</v>
      </c>
      <c r="R137" s="76">
        <f t="shared" si="29"/>
        <v>0</v>
      </c>
      <c r="S137" s="49"/>
      <c r="T137" s="49"/>
      <c r="U137" s="115"/>
      <c r="V137" s="49"/>
      <c r="W137" s="49"/>
      <c r="X137" s="49"/>
      <c r="Y137" s="49"/>
      <c r="Z137" s="49"/>
      <c r="AA137" s="49"/>
      <c r="AB137" s="49"/>
    </row>
    <row r="138" spans="1:28" s="119" customFormat="1" x14ac:dyDescent="0.25">
      <c r="A138" s="70" t="str">
        <f t="shared" si="31"/>
        <v/>
      </c>
      <c r="B138" s="70"/>
      <c r="C138" s="71" t="e">
        <f t="shared" si="32"/>
        <v>#DIV/0!</v>
      </c>
      <c r="D138" s="84"/>
      <c r="E138" s="84"/>
      <c r="F138" s="57">
        <v>999608030</v>
      </c>
      <c r="G138" s="371"/>
      <c r="H138" s="174"/>
      <c r="I138" s="11" t="s">
        <v>170</v>
      </c>
      <c r="J138" s="6" t="s">
        <v>107</v>
      </c>
      <c r="K138" s="73"/>
      <c r="L138" s="73">
        <f t="shared" si="26"/>
        <v>0</v>
      </c>
      <c r="M138" s="120"/>
      <c r="N138" s="46"/>
      <c r="O138" s="46">
        <f t="shared" si="27"/>
        <v>0</v>
      </c>
      <c r="P138" s="1" t="str">
        <f t="shared" si="28"/>
        <v>0.00%</v>
      </c>
      <c r="Q138" s="73">
        <f t="shared" si="30"/>
        <v>0</v>
      </c>
      <c r="R138" s="76">
        <f t="shared" si="29"/>
        <v>0</v>
      </c>
      <c r="S138" s="49"/>
      <c r="T138" s="49"/>
      <c r="U138" s="115"/>
      <c r="V138" s="49"/>
      <c r="W138" s="49"/>
      <c r="X138" s="49"/>
      <c r="Y138" s="49"/>
      <c r="Z138" s="49"/>
      <c r="AA138" s="49"/>
      <c r="AB138" s="49"/>
    </row>
    <row r="139" spans="1:28" s="119" customFormat="1" x14ac:dyDescent="0.25">
      <c r="A139" s="70" t="str">
        <f t="shared" si="31"/>
        <v/>
      </c>
      <c r="B139" s="70"/>
      <c r="C139" s="71" t="e">
        <f t="shared" si="32"/>
        <v>#DIV/0!</v>
      </c>
      <c r="D139" s="84"/>
      <c r="E139" s="84"/>
      <c r="F139" s="57">
        <v>999608032</v>
      </c>
      <c r="G139" s="371"/>
      <c r="H139" s="174">
        <v>1</v>
      </c>
      <c r="I139" s="11" t="s">
        <v>170</v>
      </c>
      <c r="J139" s="6" t="s">
        <v>39</v>
      </c>
      <c r="K139" s="73"/>
      <c r="L139" s="73">
        <f>ROUND(K139*H139,2)</f>
        <v>0</v>
      </c>
      <c r="M139" s="120"/>
      <c r="N139" s="46"/>
      <c r="O139" s="46">
        <f>M139+N139</f>
        <v>0</v>
      </c>
      <c r="P139" s="1">
        <f>IFERROR(O139/H139,"0.00%")</f>
        <v>0</v>
      </c>
      <c r="Q139" s="73">
        <f t="shared" si="30"/>
        <v>0</v>
      </c>
      <c r="R139" s="76">
        <f>P139*L139</f>
        <v>0</v>
      </c>
      <c r="S139" s="49"/>
      <c r="T139" s="49"/>
      <c r="U139" s="115"/>
      <c r="V139" s="49"/>
      <c r="W139" s="49"/>
      <c r="X139" s="49"/>
      <c r="Y139" s="49"/>
      <c r="Z139" s="49"/>
      <c r="AA139" s="49"/>
      <c r="AB139" s="49"/>
    </row>
    <row r="140" spans="1:28" s="119" customFormat="1" x14ac:dyDescent="0.25">
      <c r="A140" s="70" t="str">
        <f t="shared" si="31"/>
        <v/>
      </c>
      <c r="B140" s="70"/>
      <c r="C140" s="71" t="e">
        <f t="shared" si="32"/>
        <v>#DIV/0!</v>
      </c>
      <c r="D140" s="84"/>
      <c r="E140" s="84"/>
      <c r="F140" s="57">
        <v>999609010</v>
      </c>
      <c r="G140" s="371"/>
      <c r="H140" s="174"/>
      <c r="I140" s="110" t="s">
        <v>187</v>
      </c>
      <c r="J140" s="6" t="s">
        <v>107</v>
      </c>
      <c r="K140" s="73"/>
      <c r="L140" s="73">
        <f>ROUND(K140*H140,2)</f>
        <v>0</v>
      </c>
      <c r="M140" s="120"/>
      <c r="N140" s="46"/>
      <c r="O140" s="46">
        <f>M140+N140</f>
        <v>0</v>
      </c>
      <c r="P140" s="1" t="str">
        <f>IFERROR(O140/H140,"0.00%")</f>
        <v>0.00%</v>
      </c>
      <c r="Q140" s="73">
        <f t="shared" si="30"/>
        <v>0</v>
      </c>
      <c r="R140" s="76">
        <f>P140*L140</f>
        <v>0</v>
      </c>
      <c r="S140" s="49"/>
      <c r="T140" s="49"/>
      <c r="U140" s="115"/>
      <c r="V140" s="49"/>
      <c r="W140" s="49"/>
      <c r="X140" s="49"/>
      <c r="Y140" s="49"/>
      <c r="Z140" s="49"/>
      <c r="AA140" s="49"/>
      <c r="AB140" s="49"/>
    </row>
    <row r="141" spans="1:28" s="119" customFormat="1" ht="15" customHeight="1" x14ac:dyDescent="0.25">
      <c r="A141" s="70" t="str">
        <f t="shared" si="31"/>
        <v/>
      </c>
      <c r="B141" s="70"/>
      <c r="C141" s="71" t="e">
        <f t="shared" si="32"/>
        <v>#DIV/0!</v>
      </c>
      <c r="D141" s="84"/>
      <c r="E141" s="84"/>
      <c r="F141" s="57">
        <v>999609025</v>
      </c>
      <c r="G141" s="371"/>
      <c r="H141" s="174"/>
      <c r="I141" s="110" t="s">
        <v>171</v>
      </c>
      <c r="J141" s="27" t="s">
        <v>108</v>
      </c>
      <c r="K141" s="73"/>
      <c r="L141" s="73">
        <f t="shared" si="26"/>
        <v>0</v>
      </c>
      <c r="M141" s="120"/>
      <c r="N141" s="46"/>
      <c r="O141" s="46">
        <f t="shared" si="27"/>
        <v>0</v>
      </c>
      <c r="P141" s="1" t="str">
        <f t="shared" si="28"/>
        <v>0.00%</v>
      </c>
      <c r="Q141" s="73">
        <f t="shared" si="30"/>
        <v>0</v>
      </c>
      <c r="R141" s="76">
        <f t="shared" si="29"/>
        <v>0</v>
      </c>
      <c r="S141" s="49"/>
      <c r="T141" s="49"/>
      <c r="U141" s="115"/>
      <c r="V141" s="49"/>
      <c r="W141" s="49"/>
      <c r="X141" s="49"/>
      <c r="Y141" s="49"/>
      <c r="Z141" s="49"/>
      <c r="AA141" s="49"/>
      <c r="AB141" s="49"/>
    </row>
    <row r="142" spans="1:28" s="119" customFormat="1" ht="15" customHeight="1" x14ac:dyDescent="0.25">
      <c r="A142" s="70" t="str">
        <f t="shared" si="31"/>
        <v/>
      </c>
      <c r="B142" s="70" t="s">
        <v>276</v>
      </c>
      <c r="C142" s="71" t="e">
        <f t="shared" si="32"/>
        <v>#DIV/0!</v>
      </c>
      <c r="D142" s="84"/>
      <c r="E142" s="84"/>
      <c r="F142" s="57">
        <v>999610005</v>
      </c>
      <c r="G142" s="371"/>
      <c r="H142" s="174"/>
      <c r="I142" s="11" t="s">
        <v>227</v>
      </c>
      <c r="J142" s="27" t="s">
        <v>83</v>
      </c>
      <c r="K142" s="73"/>
      <c r="L142" s="73">
        <f>ROUND(K142*H142,2)</f>
        <v>0</v>
      </c>
      <c r="M142" s="120"/>
      <c r="N142" s="46"/>
      <c r="O142" s="46">
        <f>M142+N142</f>
        <v>0</v>
      </c>
      <c r="P142" s="1" t="str">
        <f>IFERROR(O142/H142,"0.00%")</f>
        <v>0.00%</v>
      </c>
      <c r="Q142" s="73">
        <f t="shared" si="30"/>
        <v>0</v>
      </c>
      <c r="R142" s="76">
        <f>P142*L142</f>
        <v>0</v>
      </c>
      <c r="S142" s="49"/>
      <c r="T142" s="49"/>
      <c r="U142" s="115"/>
      <c r="V142" s="49"/>
      <c r="W142" s="49"/>
      <c r="X142" s="49"/>
      <c r="Y142" s="49"/>
      <c r="Z142" s="49"/>
      <c r="AA142" s="49"/>
      <c r="AB142" s="49"/>
    </row>
    <row r="143" spans="1:28" s="119" customFormat="1" ht="15" customHeight="1" x14ac:dyDescent="0.25">
      <c r="A143" s="70" t="str">
        <f t="shared" si="31"/>
        <v/>
      </c>
      <c r="B143" s="70"/>
      <c r="C143" s="71" t="e">
        <f t="shared" si="32"/>
        <v>#DIV/0!</v>
      </c>
      <c r="D143" s="84"/>
      <c r="E143" s="84"/>
      <c r="F143" s="57">
        <v>999610015</v>
      </c>
      <c r="G143" s="371"/>
      <c r="H143" s="174"/>
      <c r="I143" s="11" t="s">
        <v>228</v>
      </c>
      <c r="J143" s="27" t="s">
        <v>111</v>
      </c>
      <c r="K143" s="73"/>
      <c r="L143" s="73">
        <f>ROUND(K143*H143,2)</f>
        <v>0</v>
      </c>
      <c r="M143" s="120"/>
      <c r="N143" s="46"/>
      <c r="O143" s="46">
        <f>M143+N143</f>
        <v>0</v>
      </c>
      <c r="P143" s="1" t="str">
        <f>IFERROR(O143/H143,"0.00%")</f>
        <v>0.00%</v>
      </c>
      <c r="Q143" s="73">
        <f t="shared" si="30"/>
        <v>0</v>
      </c>
      <c r="R143" s="76">
        <f>P143*L143</f>
        <v>0</v>
      </c>
      <c r="S143" s="49"/>
      <c r="T143" s="49"/>
      <c r="U143" s="115"/>
      <c r="V143" s="49"/>
      <c r="W143" s="49"/>
      <c r="X143" s="49"/>
      <c r="Y143" s="49"/>
      <c r="Z143" s="49"/>
      <c r="AA143" s="49"/>
      <c r="AB143" s="49"/>
    </row>
    <row r="144" spans="1:28" s="119" customFormat="1" ht="15" customHeight="1" x14ac:dyDescent="0.25">
      <c r="A144" s="70" t="str">
        <f t="shared" si="31"/>
        <v/>
      </c>
      <c r="B144" s="70"/>
      <c r="C144" s="71" t="e">
        <f t="shared" si="32"/>
        <v>#DIV/0!</v>
      </c>
      <c r="D144" s="84"/>
      <c r="E144" s="319"/>
      <c r="F144" s="57">
        <v>999610100</v>
      </c>
      <c r="G144" s="371"/>
      <c r="H144" s="174">
        <v>1</v>
      </c>
      <c r="I144" s="11" t="s">
        <v>49</v>
      </c>
      <c r="J144" s="27" t="s">
        <v>39</v>
      </c>
      <c r="K144" s="73"/>
      <c r="L144" s="73">
        <f t="shared" si="26"/>
        <v>0</v>
      </c>
      <c r="M144" s="120"/>
      <c r="N144" s="46"/>
      <c r="O144" s="46">
        <f t="shared" ref="O144:O186" si="41">M144+N144</f>
        <v>0</v>
      </c>
      <c r="P144" s="1">
        <f t="shared" ref="P144:P186" si="42">IFERROR(O144/H144,"0.00%")</f>
        <v>0</v>
      </c>
      <c r="Q144" s="73">
        <f t="shared" si="30"/>
        <v>0</v>
      </c>
      <c r="R144" s="76">
        <f t="shared" ref="R144:R186" si="43">P144*L144</f>
        <v>0</v>
      </c>
      <c r="S144" s="49"/>
      <c r="T144" s="318"/>
      <c r="U144" s="115"/>
      <c r="V144" s="49"/>
      <c r="W144" s="49"/>
      <c r="X144" s="49"/>
      <c r="Y144" s="49"/>
      <c r="Z144" s="49"/>
      <c r="AA144" s="49"/>
      <c r="AB144" s="49"/>
    </row>
    <row r="145" spans="1:28" s="119" customFormat="1" ht="15" customHeight="1" x14ac:dyDescent="0.25">
      <c r="A145" s="70" t="str">
        <f t="shared" si="31"/>
        <v/>
      </c>
      <c r="B145" s="70" t="s">
        <v>276</v>
      </c>
      <c r="C145" s="71" t="e">
        <f t="shared" si="32"/>
        <v>#DIV/0!</v>
      </c>
      <c r="D145" s="84"/>
      <c r="E145" s="84"/>
      <c r="F145" s="57">
        <v>999610110</v>
      </c>
      <c r="G145" s="371"/>
      <c r="H145" s="174"/>
      <c r="I145" s="11" t="s">
        <v>229</v>
      </c>
      <c r="J145" s="27" t="s">
        <v>107</v>
      </c>
      <c r="K145" s="73"/>
      <c r="L145" s="73">
        <f>ROUND(K145*H145,2)</f>
        <v>0</v>
      </c>
      <c r="M145" s="120"/>
      <c r="N145" s="46"/>
      <c r="O145" s="46">
        <f t="shared" si="41"/>
        <v>0</v>
      </c>
      <c r="P145" s="1" t="str">
        <f t="shared" si="42"/>
        <v>0.00%</v>
      </c>
      <c r="Q145" s="73">
        <f t="shared" si="30"/>
        <v>0</v>
      </c>
      <c r="R145" s="76">
        <f t="shared" si="43"/>
        <v>0</v>
      </c>
      <c r="S145" s="49"/>
      <c r="T145" s="49"/>
      <c r="U145" s="115"/>
      <c r="V145" s="49"/>
      <c r="W145" s="49"/>
      <c r="X145" s="49"/>
      <c r="Y145" s="49"/>
      <c r="Z145" s="49"/>
      <c r="AA145" s="49"/>
      <c r="AB145" s="49"/>
    </row>
    <row r="146" spans="1:28" s="119" customFormat="1" ht="15" customHeight="1" x14ac:dyDescent="0.25">
      <c r="A146" s="70" t="str">
        <f t="shared" si="31"/>
        <v/>
      </c>
      <c r="B146" s="70" t="s">
        <v>276</v>
      </c>
      <c r="C146" s="71" t="e">
        <f t="shared" si="32"/>
        <v>#DIV/0!</v>
      </c>
      <c r="D146" s="84"/>
      <c r="E146" s="84"/>
      <c r="F146" s="57">
        <v>999610120</v>
      </c>
      <c r="G146" s="371"/>
      <c r="H146" s="174"/>
      <c r="I146" s="11" t="s">
        <v>230</v>
      </c>
      <c r="J146" s="27" t="s">
        <v>231</v>
      </c>
      <c r="K146" s="73"/>
      <c r="L146" s="73">
        <f>ROUND(K146*H146,2)</f>
        <v>0</v>
      </c>
      <c r="M146" s="120"/>
      <c r="N146" s="46"/>
      <c r="O146" s="46">
        <f t="shared" si="41"/>
        <v>0</v>
      </c>
      <c r="P146" s="1" t="str">
        <f t="shared" si="42"/>
        <v>0.00%</v>
      </c>
      <c r="Q146" s="73">
        <f t="shared" si="30"/>
        <v>0</v>
      </c>
      <c r="R146" s="76">
        <f t="shared" si="43"/>
        <v>0</v>
      </c>
      <c r="S146" s="49"/>
      <c r="T146" s="49"/>
      <c r="U146" s="115"/>
      <c r="V146" s="49"/>
      <c r="W146" s="49"/>
      <c r="X146" s="49"/>
      <c r="Y146" s="49"/>
      <c r="Z146" s="49"/>
      <c r="AA146" s="49"/>
      <c r="AB146" s="49"/>
    </row>
    <row r="147" spans="1:28" s="119" customFormat="1" ht="15" customHeight="1" x14ac:dyDescent="0.25">
      <c r="A147" s="70" t="str">
        <f t="shared" si="31"/>
        <v/>
      </c>
      <c r="B147" s="70" t="s">
        <v>276</v>
      </c>
      <c r="C147" s="71" t="e">
        <f t="shared" si="32"/>
        <v>#DIV/0!</v>
      </c>
      <c r="D147" s="84"/>
      <c r="E147" s="84"/>
      <c r="F147" s="57">
        <v>999610130</v>
      </c>
      <c r="G147" s="371"/>
      <c r="H147" s="174"/>
      <c r="I147" s="11" t="s">
        <v>232</v>
      </c>
      <c r="J147" s="27" t="s">
        <v>231</v>
      </c>
      <c r="K147" s="73"/>
      <c r="L147" s="73">
        <f>ROUND(K147*H147,2)</f>
        <v>0</v>
      </c>
      <c r="M147" s="120"/>
      <c r="N147" s="46"/>
      <c r="O147" s="46">
        <f t="shared" si="41"/>
        <v>0</v>
      </c>
      <c r="P147" s="1" t="str">
        <f t="shared" si="42"/>
        <v>0.00%</v>
      </c>
      <c r="Q147" s="73">
        <f t="shared" si="30"/>
        <v>0</v>
      </c>
      <c r="R147" s="76">
        <f t="shared" si="43"/>
        <v>0</v>
      </c>
      <c r="S147" s="49"/>
      <c r="T147" s="49"/>
      <c r="U147" s="115"/>
      <c r="V147" s="49"/>
      <c r="W147" s="49"/>
      <c r="X147" s="49"/>
      <c r="Y147" s="49"/>
      <c r="Z147" s="49"/>
      <c r="AA147" s="49"/>
      <c r="AB147" s="49"/>
    </row>
    <row r="148" spans="1:28" s="119" customFormat="1" ht="15" customHeight="1" x14ac:dyDescent="0.25">
      <c r="A148" s="70" t="str">
        <f t="shared" si="31"/>
        <v/>
      </c>
      <c r="B148" s="70" t="s">
        <v>276</v>
      </c>
      <c r="C148" s="71" t="e">
        <f t="shared" si="32"/>
        <v>#DIV/0!</v>
      </c>
      <c r="D148" s="84"/>
      <c r="E148" s="84"/>
      <c r="F148" s="57">
        <v>999610140</v>
      </c>
      <c r="G148" s="371"/>
      <c r="H148" s="174"/>
      <c r="I148" s="11" t="s">
        <v>233</v>
      </c>
      <c r="J148" s="27" t="s">
        <v>107</v>
      </c>
      <c r="K148" s="73"/>
      <c r="L148" s="73">
        <f>ROUND(K148*H148,2)</f>
        <v>0</v>
      </c>
      <c r="M148" s="120"/>
      <c r="N148" s="46"/>
      <c r="O148" s="46">
        <f t="shared" si="41"/>
        <v>0</v>
      </c>
      <c r="P148" s="1" t="str">
        <f t="shared" si="42"/>
        <v>0.00%</v>
      </c>
      <c r="Q148" s="73">
        <f t="shared" si="30"/>
        <v>0</v>
      </c>
      <c r="R148" s="76">
        <f t="shared" si="43"/>
        <v>0</v>
      </c>
      <c r="S148" s="49"/>
      <c r="T148" s="49"/>
      <c r="U148" s="115"/>
      <c r="V148" s="49"/>
      <c r="W148" s="49"/>
      <c r="X148" s="49"/>
      <c r="Y148" s="49"/>
      <c r="Z148" s="49"/>
      <c r="AA148" s="49"/>
      <c r="AB148" s="49"/>
    </row>
    <row r="149" spans="1:28" s="119" customFormat="1" ht="15" customHeight="1" x14ac:dyDescent="0.25">
      <c r="A149" s="70" t="str">
        <f t="shared" si="31"/>
        <v/>
      </c>
      <c r="B149" s="70"/>
      <c r="C149" s="71" t="e">
        <f t="shared" si="32"/>
        <v>#DIV/0!</v>
      </c>
      <c r="D149" s="84"/>
      <c r="E149" s="84"/>
      <c r="F149" s="57">
        <v>999610151</v>
      </c>
      <c r="G149" s="371"/>
      <c r="H149" s="174">
        <v>1</v>
      </c>
      <c r="I149" s="11" t="s">
        <v>14</v>
      </c>
      <c r="J149" s="27" t="s">
        <v>39</v>
      </c>
      <c r="K149" s="73"/>
      <c r="L149" s="73">
        <f t="shared" ref="L149:L235" si="44">ROUND(K149*H149,2)</f>
        <v>0</v>
      </c>
      <c r="M149" s="120"/>
      <c r="N149" s="46"/>
      <c r="O149" s="46">
        <f t="shared" si="41"/>
        <v>0</v>
      </c>
      <c r="P149" s="1">
        <f t="shared" si="42"/>
        <v>0</v>
      </c>
      <c r="Q149" s="73">
        <f t="shared" si="30"/>
        <v>0</v>
      </c>
      <c r="R149" s="76">
        <f t="shared" si="43"/>
        <v>0</v>
      </c>
      <c r="S149" s="49"/>
      <c r="T149" s="49"/>
      <c r="U149" s="115"/>
      <c r="V149" s="49"/>
      <c r="W149" s="49"/>
      <c r="X149" s="49"/>
      <c r="Y149" s="49"/>
      <c r="Z149" s="49"/>
      <c r="AA149" s="49"/>
      <c r="AB149" s="49"/>
    </row>
    <row r="150" spans="1:28" s="119" customFormat="1" ht="15" customHeight="1" x14ac:dyDescent="0.25">
      <c r="A150" s="70" t="str">
        <f t="shared" si="31"/>
        <v/>
      </c>
      <c r="B150" s="70" t="s">
        <v>276</v>
      </c>
      <c r="C150" s="71" t="e">
        <f t="shared" si="32"/>
        <v>#DIV/0!</v>
      </c>
      <c r="D150" s="84"/>
      <c r="E150" s="84"/>
      <c r="F150" s="57">
        <v>999610985</v>
      </c>
      <c r="G150" s="371"/>
      <c r="H150" s="174"/>
      <c r="I150" s="11" t="s">
        <v>234</v>
      </c>
      <c r="J150" s="27" t="s">
        <v>231</v>
      </c>
      <c r="K150" s="73"/>
      <c r="L150" s="73">
        <f t="shared" si="44"/>
        <v>0</v>
      </c>
      <c r="M150" s="120"/>
      <c r="N150" s="46"/>
      <c r="O150" s="46">
        <f>M150+N150</f>
        <v>0</v>
      </c>
      <c r="P150" s="1" t="str">
        <f>IFERROR(O150/H150,"0.00%")</f>
        <v>0.00%</v>
      </c>
      <c r="Q150" s="73">
        <f t="shared" ref="Q150:Q212" si="45">K150*M150</f>
        <v>0</v>
      </c>
      <c r="R150" s="76">
        <f>P150*L150</f>
        <v>0</v>
      </c>
      <c r="S150" s="49"/>
      <c r="T150" s="49"/>
      <c r="U150" s="115"/>
      <c r="V150" s="49"/>
      <c r="W150" s="49"/>
      <c r="X150" s="49"/>
      <c r="Y150" s="49"/>
      <c r="Z150" s="49"/>
      <c r="AA150" s="49"/>
      <c r="AB150" s="49"/>
    </row>
    <row r="151" spans="1:28" s="119" customFormat="1" ht="15" customHeight="1" x14ac:dyDescent="0.25">
      <c r="A151" s="70"/>
      <c r="B151" s="70" t="s">
        <v>276</v>
      </c>
      <c r="C151" s="71" t="e">
        <f t="shared" si="32"/>
        <v>#DIV/0!</v>
      </c>
      <c r="D151" s="84"/>
      <c r="E151" s="84"/>
      <c r="F151" s="57">
        <v>999610986</v>
      </c>
      <c r="G151" s="371"/>
      <c r="H151" s="174"/>
      <c r="I151" s="11" t="s">
        <v>333</v>
      </c>
      <c r="J151" s="27" t="s">
        <v>231</v>
      </c>
      <c r="K151" s="73"/>
      <c r="L151" s="73">
        <f t="shared" si="44"/>
        <v>0</v>
      </c>
      <c r="M151" s="120"/>
      <c r="N151" s="46"/>
      <c r="O151" s="46">
        <f t="shared" ref="O151:O158" si="46">M151+N151</f>
        <v>0</v>
      </c>
      <c r="P151" s="1" t="str">
        <f t="shared" ref="P151:P158" si="47">IFERROR(O151/H151,"0.00%")</f>
        <v>0.00%</v>
      </c>
      <c r="Q151" s="73">
        <f t="shared" si="45"/>
        <v>0</v>
      </c>
      <c r="R151" s="76">
        <f t="shared" ref="R151:R157" si="48">P151*L151</f>
        <v>0</v>
      </c>
      <c r="S151" s="49"/>
      <c r="T151" s="49"/>
      <c r="U151" s="115"/>
      <c r="V151" s="49"/>
      <c r="W151" s="49"/>
      <c r="X151" s="49"/>
      <c r="Y151" s="49"/>
      <c r="Z151" s="49"/>
      <c r="AA151" s="49"/>
      <c r="AB151" s="49"/>
    </row>
    <row r="152" spans="1:28" s="119" customFormat="1" ht="15" customHeight="1" x14ac:dyDescent="0.25">
      <c r="A152" s="70"/>
      <c r="B152" s="70" t="s">
        <v>276</v>
      </c>
      <c r="C152" s="71" t="e">
        <f t="shared" ref="C152:C215" si="49">L152/$R$6</f>
        <v>#DIV/0!</v>
      </c>
      <c r="D152" s="84"/>
      <c r="E152" s="84"/>
      <c r="F152" s="57">
        <v>999610987</v>
      </c>
      <c r="G152" s="371"/>
      <c r="H152" s="174"/>
      <c r="I152" s="11" t="s">
        <v>334</v>
      </c>
      <c r="J152" s="27" t="s">
        <v>231</v>
      </c>
      <c r="K152" s="73"/>
      <c r="L152" s="73">
        <f t="shared" si="44"/>
        <v>0</v>
      </c>
      <c r="M152" s="120"/>
      <c r="N152" s="46"/>
      <c r="O152" s="46">
        <f t="shared" si="46"/>
        <v>0</v>
      </c>
      <c r="P152" s="1" t="str">
        <f t="shared" si="47"/>
        <v>0.00%</v>
      </c>
      <c r="Q152" s="73">
        <f t="shared" si="45"/>
        <v>0</v>
      </c>
      <c r="R152" s="76">
        <f t="shared" si="48"/>
        <v>0</v>
      </c>
      <c r="S152" s="49"/>
      <c r="T152" s="49"/>
      <c r="U152" s="115"/>
      <c r="V152" s="49"/>
      <c r="W152" s="49"/>
      <c r="X152" s="49"/>
      <c r="Y152" s="49"/>
      <c r="Z152" s="49"/>
      <c r="AA152" s="49"/>
      <c r="AB152" s="49"/>
    </row>
    <row r="153" spans="1:28" s="119" customFormat="1" ht="15" customHeight="1" x14ac:dyDescent="0.25">
      <c r="A153" s="70" t="str">
        <f t="shared" ref="A153:A217" si="50">IF(K153&lt;&gt;"","x","")</f>
        <v/>
      </c>
      <c r="B153" s="70" t="s">
        <v>276</v>
      </c>
      <c r="C153" s="71" t="e">
        <f t="shared" si="49"/>
        <v>#DIV/0!</v>
      </c>
      <c r="D153" s="84"/>
      <c r="E153" s="84"/>
      <c r="F153" s="57">
        <v>999610990</v>
      </c>
      <c r="G153" s="371"/>
      <c r="H153" s="174"/>
      <c r="I153" s="11" t="s">
        <v>235</v>
      </c>
      <c r="J153" s="27" t="s">
        <v>231</v>
      </c>
      <c r="K153" s="73"/>
      <c r="L153" s="73">
        <f t="shared" si="44"/>
        <v>0</v>
      </c>
      <c r="M153" s="120"/>
      <c r="N153" s="46"/>
      <c r="O153" s="46">
        <f t="shared" si="46"/>
        <v>0</v>
      </c>
      <c r="P153" s="1" t="str">
        <f t="shared" si="47"/>
        <v>0.00%</v>
      </c>
      <c r="Q153" s="73">
        <f t="shared" si="45"/>
        <v>0</v>
      </c>
      <c r="R153" s="76">
        <f t="shared" si="48"/>
        <v>0</v>
      </c>
      <c r="S153" s="49"/>
      <c r="T153" s="49"/>
      <c r="U153" s="115"/>
      <c r="V153" s="49"/>
      <c r="W153" s="49"/>
      <c r="X153" s="49"/>
      <c r="Y153" s="49"/>
      <c r="Z153" s="49"/>
      <c r="AA153" s="49"/>
      <c r="AB153" s="49"/>
    </row>
    <row r="154" spans="1:28" s="119" customFormat="1" ht="15" customHeight="1" x14ac:dyDescent="0.25">
      <c r="A154" s="70"/>
      <c r="B154" s="70" t="s">
        <v>276</v>
      </c>
      <c r="C154" s="71" t="e">
        <f t="shared" si="49"/>
        <v>#DIV/0!</v>
      </c>
      <c r="D154" s="84"/>
      <c r="E154" s="84"/>
      <c r="F154" s="57">
        <v>999610991</v>
      </c>
      <c r="G154" s="371"/>
      <c r="H154" s="174"/>
      <c r="I154" s="11" t="s">
        <v>335</v>
      </c>
      <c r="J154" s="27" t="s">
        <v>231</v>
      </c>
      <c r="K154" s="73"/>
      <c r="L154" s="73">
        <f t="shared" si="44"/>
        <v>0</v>
      </c>
      <c r="M154" s="120"/>
      <c r="N154" s="46"/>
      <c r="O154" s="46">
        <f t="shared" si="46"/>
        <v>0</v>
      </c>
      <c r="P154" s="1" t="str">
        <f t="shared" si="47"/>
        <v>0.00%</v>
      </c>
      <c r="Q154" s="73">
        <f t="shared" si="45"/>
        <v>0</v>
      </c>
      <c r="R154" s="76">
        <f t="shared" si="48"/>
        <v>0</v>
      </c>
      <c r="S154" s="49"/>
      <c r="T154" s="49"/>
      <c r="U154" s="115"/>
      <c r="V154" s="49"/>
      <c r="W154" s="49"/>
      <c r="X154" s="49"/>
      <c r="Y154" s="49"/>
      <c r="Z154" s="49"/>
      <c r="AA154" s="49"/>
      <c r="AB154" s="49"/>
    </row>
    <row r="155" spans="1:28" s="119" customFormat="1" ht="15" customHeight="1" x14ac:dyDescent="0.25">
      <c r="A155" s="70" t="str">
        <f t="shared" si="50"/>
        <v/>
      </c>
      <c r="B155" s="70"/>
      <c r="C155" s="71" t="e">
        <f t="shared" si="49"/>
        <v>#DIV/0!</v>
      </c>
      <c r="D155" s="84"/>
      <c r="E155" s="84"/>
      <c r="F155" s="57">
        <v>999611000</v>
      </c>
      <c r="G155" s="371"/>
      <c r="H155" s="174"/>
      <c r="I155" s="11" t="s">
        <v>172</v>
      </c>
      <c r="J155" s="27" t="s">
        <v>111</v>
      </c>
      <c r="K155" s="73"/>
      <c r="L155" s="73">
        <f t="shared" si="44"/>
        <v>0</v>
      </c>
      <c r="M155" s="120"/>
      <c r="N155" s="46"/>
      <c r="O155" s="46">
        <f t="shared" si="46"/>
        <v>0</v>
      </c>
      <c r="P155" s="1" t="str">
        <f t="shared" si="47"/>
        <v>0.00%</v>
      </c>
      <c r="Q155" s="73">
        <f t="shared" si="45"/>
        <v>0</v>
      </c>
      <c r="R155" s="76">
        <f t="shared" si="48"/>
        <v>0</v>
      </c>
      <c r="S155" s="49"/>
      <c r="T155" s="49"/>
      <c r="U155" s="115"/>
      <c r="V155" s="49"/>
      <c r="W155" s="49"/>
      <c r="X155" s="49"/>
      <c r="Y155" s="49"/>
      <c r="Z155" s="49"/>
      <c r="AA155" s="49"/>
      <c r="AB155" s="49"/>
    </row>
    <row r="156" spans="1:28" s="119" customFormat="1" ht="15" customHeight="1" x14ac:dyDescent="0.25">
      <c r="A156" s="70" t="str">
        <f t="shared" si="50"/>
        <v/>
      </c>
      <c r="B156" s="70"/>
      <c r="C156" s="71" t="e">
        <f t="shared" si="49"/>
        <v>#DIV/0!</v>
      </c>
      <c r="D156" s="84"/>
      <c r="E156" s="84"/>
      <c r="F156" s="57">
        <v>999613000</v>
      </c>
      <c r="G156" s="371"/>
      <c r="H156" s="174"/>
      <c r="I156" s="11" t="s">
        <v>138</v>
      </c>
      <c r="J156" s="27" t="s">
        <v>83</v>
      </c>
      <c r="K156" s="73"/>
      <c r="L156" s="73">
        <f t="shared" si="44"/>
        <v>0</v>
      </c>
      <c r="M156" s="120"/>
      <c r="N156" s="46"/>
      <c r="O156" s="46">
        <f t="shared" si="46"/>
        <v>0</v>
      </c>
      <c r="P156" s="1" t="str">
        <f t="shared" si="47"/>
        <v>0.00%</v>
      </c>
      <c r="Q156" s="73">
        <f t="shared" si="45"/>
        <v>0</v>
      </c>
      <c r="R156" s="76">
        <f t="shared" si="48"/>
        <v>0</v>
      </c>
      <c r="S156" s="49"/>
      <c r="T156" s="49"/>
      <c r="U156" s="115"/>
      <c r="V156" s="49"/>
      <c r="W156" s="49"/>
      <c r="X156" s="49"/>
      <c r="Y156" s="49"/>
      <c r="Z156" s="49"/>
      <c r="AA156" s="49"/>
      <c r="AB156" s="49"/>
    </row>
    <row r="157" spans="1:28" s="119" customFormat="1" ht="15" customHeight="1" x14ac:dyDescent="0.25">
      <c r="A157" s="70" t="str">
        <f t="shared" si="50"/>
        <v/>
      </c>
      <c r="B157" s="70"/>
      <c r="C157" s="71" t="e">
        <f t="shared" si="49"/>
        <v>#DIV/0!</v>
      </c>
      <c r="D157" s="84"/>
      <c r="E157" s="84"/>
      <c r="F157" s="57">
        <v>999613010</v>
      </c>
      <c r="G157" s="371"/>
      <c r="H157" s="174"/>
      <c r="I157" s="11" t="s">
        <v>173</v>
      </c>
      <c r="J157" s="27" t="s">
        <v>83</v>
      </c>
      <c r="K157" s="73"/>
      <c r="L157" s="73">
        <f>ROUND(K157*H157,2)</f>
        <v>0</v>
      </c>
      <c r="M157" s="120"/>
      <c r="N157" s="46"/>
      <c r="O157" s="46">
        <f t="shared" si="46"/>
        <v>0</v>
      </c>
      <c r="P157" s="1" t="str">
        <f t="shared" si="47"/>
        <v>0.00%</v>
      </c>
      <c r="Q157" s="73">
        <f t="shared" si="45"/>
        <v>0</v>
      </c>
      <c r="R157" s="76">
        <f t="shared" si="48"/>
        <v>0</v>
      </c>
      <c r="S157" s="49"/>
      <c r="T157" s="49"/>
      <c r="U157" s="115"/>
      <c r="V157" s="49"/>
      <c r="W157" s="49"/>
      <c r="X157" s="49"/>
      <c r="Y157" s="49"/>
      <c r="Z157" s="49"/>
      <c r="AA157" s="49"/>
      <c r="AB157" s="49"/>
    </row>
    <row r="158" spans="1:28" s="119" customFormat="1" ht="15" customHeight="1" x14ac:dyDescent="0.25">
      <c r="A158" s="70"/>
      <c r="B158" s="70"/>
      <c r="C158" s="71" t="e">
        <f t="shared" si="49"/>
        <v>#DIV/0!</v>
      </c>
      <c r="D158" s="84"/>
      <c r="E158" s="84"/>
      <c r="F158" s="57">
        <v>999613100</v>
      </c>
      <c r="G158" s="371"/>
      <c r="H158" s="174"/>
      <c r="I158" s="11" t="s">
        <v>336</v>
      </c>
      <c r="J158" s="27" t="s">
        <v>83</v>
      </c>
      <c r="K158" s="73"/>
      <c r="L158" s="73">
        <f t="shared" si="44"/>
        <v>0</v>
      </c>
      <c r="M158" s="120"/>
      <c r="N158" s="46"/>
      <c r="O158" s="46">
        <f t="shared" si="46"/>
        <v>0</v>
      </c>
      <c r="P158" s="1" t="str">
        <f t="shared" si="47"/>
        <v>0.00%</v>
      </c>
      <c r="Q158" s="73">
        <f t="shared" si="45"/>
        <v>0</v>
      </c>
      <c r="R158" s="76">
        <f>P158*L158</f>
        <v>0</v>
      </c>
      <c r="S158" s="49"/>
      <c r="T158" s="49"/>
      <c r="U158" s="115"/>
      <c r="V158" s="49"/>
      <c r="W158" s="49"/>
      <c r="X158" s="49"/>
      <c r="Y158" s="49"/>
      <c r="Z158" s="49"/>
      <c r="AA158" s="49"/>
      <c r="AB158" s="49"/>
    </row>
    <row r="159" spans="1:28" s="119" customFormat="1" ht="15" customHeight="1" x14ac:dyDescent="0.25">
      <c r="A159" s="70" t="str">
        <f t="shared" si="50"/>
        <v/>
      </c>
      <c r="B159" s="70"/>
      <c r="C159" s="71" t="e">
        <f t="shared" si="49"/>
        <v>#DIV/0!</v>
      </c>
      <c r="D159" s="84"/>
      <c r="E159" s="84"/>
      <c r="F159" s="57">
        <v>999613102</v>
      </c>
      <c r="G159" s="371"/>
      <c r="H159" s="174"/>
      <c r="I159" s="11" t="s">
        <v>174</v>
      </c>
      <c r="J159" s="27" t="s">
        <v>83</v>
      </c>
      <c r="K159" s="73"/>
      <c r="L159" s="73">
        <f t="shared" si="44"/>
        <v>0</v>
      </c>
      <c r="M159" s="120"/>
      <c r="N159" s="46"/>
      <c r="O159" s="46">
        <f t="shared" si="41"/>
        <v>0</v>
      </c>
      <c r="P159" s="1" t="str">
        <f t="shared" si="42"/>
        <v>0.00%</v>
      </c>
      <c r="Q159" s="73">
        <f t="shared" si="45"/>
        <v>0</v>
      </c>
      <c r="R159" s="76">
        <f t="shared" si="43"/>
        <v>0</v>
      </c>
      <c r="S159" s="49"/>
      <c r="T159" s="49"/>
      <c r="U159" s="115"/>
      <c r="V159" s="49"/>
      <c r="W159" s="49"/>
      <c r="X159" s="49"/>
      <c r="Y159" s="49"/>
      <c r="Z159" s="49"/>
      <c r="AA159" s="49"/>
      <c r="AB159" s="49"/>
    </row>
    <row r="160" spans="1:28" s="119" customFormat="1" ht="15" customHeight="1" x14ac:dyDescent="0.25">
      <c r="A160" s="70" t="str">
        <f t="shared" si="50"/>
        <v/>
      </c>
      <c r="B160" s="70" t="s">
        <v>271</v>
      </c>
      <c r="C160" s="71" t="e">
        <f t="shared" si="49"/>
        <v>#DIV/0!</v>
      </c>
      <c r="D160" s="84"/>
      <c r="E160" s="84"/>
      <c r="F160" s="57">
        <v>999613105</v>
      </c>
      <c r="G160" s="371"/>
      <c r="H160" s="174"/>
      <c r="I160" s="11" t="s">
        <v>92</v>
      </c>
      <c r="J160" s="27" t="s">
        <v>108</v>
      </c>
      <c r="K160" s="73"/>
      <c r="L160" s="73">
        <f t="shared" si="44"/>
        <v>0</v>
      </c>
      <c r="M160" s="120"/>
      <c r="N160" s="46"/>
      <c r="O160" s="46">
        <f t="shared" si="41"/>
        <v>0</v>
      </c>
      <c r="P160" s="1" t="str">
        <f t="shared" si="42"/>
        <v>0.00%</v>
      </c>
      <c r="Q160" s="73">
        <f t="shared" si="45"/>
        <v>0</v>
      </c>
      <c r="R160" s="76">
        <f t="shared" si="43"/>
        <v>0</v>
      </c>
      <c r="S160" s="49"/>
      <c r="T160" s="49"/>
      <c r="U160" s="115"/>
      <c r="V160" s="49"/>
      <c r="W160" s="49"/>
      <c r="X160" s="49"/>
      <c r="Y160" s="49"/>
      <c r="Z160" s="49"/>
      <c r="AA160" s="49"/>
      <c r="AB160" s="49"/>
    </row>
    <row r="161" spans="1:28" s="119" customFormat="1" ht="15" customHeight="1" x14ac:dyDescent="0.25">
      <c r="A161" s="70" t="str">
        <f t="shared" si="50"/>
        <v/>
      </c>
      <c r="B161" s="70" t="s">
        <v>271</v>
      </c>
      <c r="C161" s="71" t="e">
        <f t="shared" si="49"/>
        <v>#DIV/0!</v>
      </c>
      <c r="D161" s="84"/>
      <c r="E161" s="84"/>
      <c r="F161" s="57">
        <v>999613110</v>
      </c>
      <c r="G161" s="371"/>
      <c r="H161" s="174"/>
      <c r="I161" s="11" t="s">
        <v>93</v>
      </c>
      <c r="J161" s="27" t="s">
        <v>108</v>
      </c>
      <c r="K161" s="73"/>
      <c r="L161" s="73">
        <f t="shared" si="44"/>
        <v>0</v>
      </c>
      <c r="M161" s="120"/>
      <c r="N161" s="46"/>
      <c r="O161" s="46">
        <f t="shared" si="41"/>
        <v>0</v>
      </c>
      <c r="P161" s="1" t="str">
        <f t="shared" si="42"/>
        <v>0.00%</v>
      </c>
      <c r="Q161" s="73">
        <f t="shared" si="45"/>
        <v>0</v>
      </c>
      <c r="R161" s="76">
        <f t="shared" si="43"/>
        <v>0</v>
      </c>
      <c r="S161" s="49"/>
      <c r="T161" s="49"/>
      <c r="U161" s="115"/>
      <c r="V161" s="49"/>
      <c r="W161" s="49"/>
      <c r="X161" s="49"/>
      <c r="Y161" s="49"/>
      <c r="Z161" s="49"/>
      <c r="AA161" s="49"/>
      <c r="AB161" s="49"/>
    </row>
    <row r="162" spans="1:28" s="119" customFormat="1" ht="15" customHeight="1" x14ac:dyDescent="0.25">
      <c r="A162" s="70" t="str">
        <f t="shared" si="50"/>
        <v/>
      </c>
      <c r="B162" s="70" t="s">
        <v>271</v>
      </c>
      <c r="C162" s="71" t="e">
        <f t="shared" si="49"/>
        <v>#DIV/0!</v>
      </c>
      <c r="D162" s="84"/>
      <c r="E162" s="84"/>
      <c r="F162" s="57">
        <v>999613115</v>
      </c>
      <c r="G162" s="371"/>
      <c r="H162" s="174"/>
      <c r="I162" s="11" t="s">
        <v>94</v>
      </c>
      <c r="J162" s="27" t="s">
        <v>108</v>
      </c>
      <c r="K162" s="73"/>
      <c r="L162" s="73">
        <f t="shared" si="44"/>
        <v>0</v>
      </c>
      <c r="M162" s="120"/>
      <c r="N162" s="46"/>
      <c r="O162" s="46">
        <f t="shared" si="41"/>
        <v>0</v>
      </c>
      <c r="P162" s="1" t="str">
        <f t="shared" si="42"/>
        <v>0.00%</v>
      </c>
      <c r="Q162" s="73">
        <f t="shared" si="45"/>
        <v>0</v>
      </c>
      <c r="R162" s="76">
        <f t="shared" si="43"/>
        <v>0</v>
      </c>
      <c r="S162" s="49"/>
      <c r="T162" s="49"/>
      <c r="U162" s="115"/>
      <c r="V162" s="49"/>
      <c r="W162" s="49"/>
      <c r="X162" s="49"/>
      <c r="Y162" s="49"/>
      <c r="Z162" s="49"/>
      <c r="AA162" s="49"/>
      <c r="AB162" s="49"/>
    </row>
    <row r="163" spans="1:28" s="119" customFormat="1" ht="15" customHeight="1" x14ac:dyDescent="0.25">
      <c r="A163" s="70" t="str">
        <f t="shared" si="50"/>
        <v/>
      </c>
      <c r="B163" s="70" t="s">
        <v>271</v>
      </c>
      <c r="C163" s="71" t="e">
        <f t="shared" si="49"/>
        <v>#DIV/0!</v>
      </c>
      <c r="D163" s="84"/>
      <c r="E163" s="84"/>
      <c r="F163" s="57">
        <v>999613135</v>
      </c>
      <c r="G163" s="371"/>
      <c r="H163" s="174"/>
      <c r="I163" s="11" t="s">
        <v>95</v>
      </c>
      <c r="J163" s="27" t="s">
        <v>108</v>
      </c>
      <c r="K163" s="73"/>
      <c r="L163" s="73">
        <f t="shared" si="44"/>
        <v>0</v>
      </c>
      <c r="M163" s="120"/>
      <c r="N163" s="46"/>
      <c r="O163" s="46">
        <f t="shared" si="41"/>
        <v>0</v>
      </c>
      <c r="P163" s="1" t="str">
        <f t="shared" si="42"/>
        <v>0.00%</v>
      </c>
      <c r="Q163" s="73">
        <f t="shared" si="45"/>
        <v>0</v>
      </c>
      <c r="R163" s="76">
        <f t="shared" si="43"/>
        <v>0</v>
      </c>
      <c r="S163" s="49"/>
      <c r="T163" s="49"/>
      <c r="U163" s="115"/>
      <c r="V163" s="49"/>
      <c r="W163" s="49"/>
      <c r="X163" s="49"/>
      <c r="Y163" s="49"/>
      <c r="Z163" s="49"/>
      <c r="AA163" s="49"/>
      <c r="AB163" s="49"/>
    </row>
    <row r="164" spans="1:28" s="119" customFormat="1" ht="15" customHeight="1" x14ac:dyDescent="0.25">
      <c r="A164" s="70" t="str">
        <f t="shared" si="50"/>
        <v/>
      </c>
      <c r="B164" s="70" t="s">
        <v>271</v>
      </c>
      <c r="C164" s="71" t="e">
        <f t="shared" si="49"/>
        <v>#DIV/0!</v>
      </c>
      <c r="D164" s="84"/>
      <c r="E164" s="84"/>
      <c r="F164" s="57">
        <v>999613145</v>
      </c>
      <c r="G164" s="371"/>
      <c r="H164" s="174"/>
      <c r="I164" s="11" t="s">
        <v>96</v>
      </c>
      <c r="J164" s="27" t="s">
        <v>108</v>
      </c>
      <c r="K164" s="73"/>
      <c r="L164" s="73">
        <f t="shared" si="44"/>
        <v>0</v>
      </c>
      <c r="M164" s="120"/>
      <c r="N164" s="46"/>
      <c r="O164" s="46">
        <f t="shared" si="41"/>
        <v>0</v>
      </c>
      <c r="P164" s="1" t="str">
        <f t="shared" si="42"/>
        <v>0.00%</v>
      </c>
      <c r="Q164" s="73">
        <f t="shared" si="45"/>
        <v>0</v>
      </c>
      <c r="R164" s="76">
        <f t="shared" si="43"/>
        <v>0</v>
      </c>
      <c r="S164" s="49"/>
      <c r="T164" s="49"/>
      <c r="U164" s="115"/>
      <c r="V164" s="49"/>
      <c r="W164" s="49"/>
      <c r="X164" s="49"/>
      <c r="Y164" s="49"/>
      <c r="Z164" s="49"/>
      <c r="AA164" s="49"/>
      <c r="AB164" s="49"/>
    </row>
    <row r="165" spans="1:28" s="119" customFormat="1" ht="15" customHeight="1" x14ac:dyDescent="0.25">
      <c r="A165" s="70" t="str">
        <f t="shared" si="50"/>
        <v/>
      </c>
      <c r="B165" s="70" t="s">
        <v>271</v>
      </c>
      <c r="C165" s="71" t="e">
        <f t="shared" si="49"/>
        <v>#DIV/0!</v>
      </c>
      <c r="D165" s="84"/>
      <c r="E165" s="84"/>
      <c r="F165" s="57">
        <v>999613150</v>
      </c>
      <c r="G165" s="371"/>
      <c r="H165" s="174"/>
      <c r="I165" s="11" t="s">
        <v>97</v>
      </c>
      <c r="J165" s="27" t="s">
        <v>108</v>
      </c>
      <c r="K165" s="73"/>
      <c r="L165" s="73">
        <f t="shared" si="44"/>
        <v>0</v>
      </c>
      <c r="M165" s="120"/>
      <c r="N165" s="46"/>
      <c r="O165" s="46">
        <f t="shared" si="41"/>
        <v>0</v>
      </c>
      <c r="P165" s="1" t="str">
        <f t="shared" si="42"/>
        <v>0.00%</v>
      </c>
      <c r="Q165" s="73">
        <f t="shared" si="45"/>
        <v>0</v>
      </c>
      <c r="R165" s="76">
        <f t="shared" si="43"/>
        <v>0</v>
      </c>
      <c r="S165" s="49"/>
      <c r="T165" s="49"/>
      <c r="U165" s="115"/>
      <c r="V165" s="49"/>
      <c r="W165" s="49"/>
      <c r="X165" s="49"/>
      <c r="Y165" s="49"/>
      <c r="Z165" s="49"/>
      <c r="AA165" s="49"/>
      <c r="AB165" s="49"/>
    </row>
    <row r="166" spans="1:28" s="119" customFormat="1" ht="15" customHeight="1" x14ac:dyDescent="0.25">
      <c r="A166" s="70" t="str">
        <f t="shared" si="50"/>
        <v/>
      </c>
      <c r="B166" s="70" t="s">
        <v>271</v>
      </c>
      <c r="C166" s="71" t="e">
        <f t="shared" si="49"/>
        <v>#DIV/0!</v>
      </c>
      <c r="D166" s="84"/>
      <c r="E166" s="84"/>
      <c r="F166" s="57">
        <v>999613155</v>
      </c>
      <c r="G166" s="371"/>
      <c r="H166" s="174"/>
      <c r="I166" s="11" t="s">
        <v>98</v>
      </c>
      <c r="J166" s="27" t="s">
        <v>108</v>
      </c>
      <c r="K166" s="73"/>
      <c r="L166" s="73">
        <f t="shared" si="44"/>
        <v>0</v>
      </c>
      <c r="M166" s="120"/>
      <c r="N166" s="46"/>
      <c r="O166" s="46">
        <f t="shared" si="41"/>
        <v>0</v>
      </c>
      <c r="P166" s="1" t="str">
        <f t="shared" si="42"/>
        <v>0.00%</v>
      </c>
      <c r="Q166" s="73">
        <f t="shared" si="45"/>
        <v>0</v>
      </c>
      <c r="R166" s="76">
        <f t="shared" si="43"/>
        <v>0</v>
      </c>
      <c r="S166" s="49"/>
      <c r="T166" s="49"/>
      <c r="U166" s="115"/>
      <c r="V166" s="49"/>
      <c r="W166" s="49"/>
      <c r="X166" s="49"/>
      <c r="Y166" s="49"/>
      <c r="Z166" s="49"/>
      <c r="AA166" s="49"/>
      <c r="AB166" s="49"/>
    </row>
    <row r="167" spans="1:28" s="119" customFormat="1" ht="15" customHeight="1" x14ac:dyDescent="0.25">
      <c r="A167" s="70" t="str">
        <f t="shared" si="50"/>
        <v/>
      </c>
      <c r="B167" s="70" t="s">
        <v>271</v>
      </c>
      <c r="C167" s="71" t="e">
        <f t="shared" si="49"/>
        <v>#DIV/0!</v>
      </c>
      <c r="D167" s="84"/>
      <c r="E167" s="84"/>
      <c r="F167" s="57">
        <v>999613170</v>
      </c>
      <c r="G167" s="371"/>
      <c r="H167" s="174"/>
      <c r="I167" s="11" t="s">
        <v>130</v>
      </c>
      <c r="J167" s="27" t="s">
        <v>108</v>
      </c>
      <c r="K167" s="73"/>
      <c r="L167" s="73">
        <f t="shared" si="44"/>
        <v>0</v>
      </c>
      <c r="M167" s="120"/>
      <c r="N167" s="46"/>
      <c r="O167" s="46">
        <f t="shared" si="41"/>
        <v>0</v>
      </c>
      <c r="P167" s="1" t="str">
        <f t="shared" si="42"/>
        <v>0.00%</v>
      </c>
      <c r="Q167" s="73">
        <f t="shared" si="45"/>
        <v>0</v>
      </c>
      <c r="R167" s="76">
        <f t="shared" si="43"/>
        <v>0</v>
      </c>
      <c r="S167" s="49"/>
      <c r="T167" s="49"/>
      <c r="U167" s="115"/>
      <c r="V167" s="49"/>
      <c r="W167" s="49"/>
      <c r="X167" s="49"/>
      <c r="Y167" s="49"/>
      <c r="Z167" s="49"/>
      <c r="AA167" s="49"/>
      <c r="AB167" s="49"/>
    </row>
    <row r="168" spans="1:28" s="119" customFormat="1" ht="15" customHeight="1" x14ac:dyDescent="0.25">
      <c r="A168" s="70" t="str">
        <f t="shared" si="50"/>
        <v/>
      </c>
      <c r="B168" s="70" t="s">
        <v>271</v>
      </c>
      <c r="C168" s="71" t="e">
        <f t="shared" si="49"/>
        <v>#DIV/0!</v>
      </c>
      <c r="D168" s="84"/>
      <c r="E168" s="84"/>
      <c r="F168" s="57">
        <v>999613190</v>
      </c>
      <c r="G168" s="371"/>
      <c r="H168" s="174"/>
      <c r="I168" s="11" t="s">
        <v>131</v>
      </c>
      <c r="J168" s="27" t="s">
        <v>108</v>
      </c>
      <c r="K168" s="73"/>
      <c r="L168" s="73">
        <f t="shared" si="44"/>
        <v>0</v>
      </c>
      <c r="M168" s="120"/>
      <c r="N168" s="46"/>
      <c r="O168" s="46">
        <f t="shared" si="41"/>
        <v>0</v>
      </c>
      <c r="P168" s="1" t="str">
        <f t="shared" si="42"/>
        <v>0.00%</v>
      </c>
      <c r="Q168" s="73">
        <f t="shared" si="45"/>
        <v>0</v>
      </c>
      <c r="R168" s="76">
        <f t="shared" si="43"/>
        <v>0</v>
      </c>
      <c r="S168" s="49"/>
      <c r="T168" s="49"/>
      <c r="U168" s="115"/>
      <c r="V168" s="49"/>
      <c r="W168" s="49"/>
      <c r="X168" s="49"/>
      <c r="Y168" s="49"/>
      <c r="Z168" s="49"/>
      <c r="AA168" s="49"/>
      <c r="AB168" s="49"/>
    </row>
    <row r="169" spans="1:28" s="119" customFormat="1" ht="15" customHeight="1" x14ac:dyDescent="0.25">
      <c r="A169" s="70" t="str">
        <f t="shared" si="50"/>
        <v/>
      </c>
      <c r="B169" s="70" t="s">
        <v>271</v>
      </c>
      <c r="C169" s="71" t="e">
        <f t="shared" si="49"/>
        <v>#DIV/0!</v>
      </c>
      <c r="D169" s="84"/>
      <c r="E169" s="84"/>
      <c r="F169" s="57">
        <v>999613200</v>
      </c>
      <c r="G169" s="371"/>
      <c r="H169" s="174"/>
      <c r="I169" s="11" t="s">
        <v>132</v>
      </c>
      <c r="J169" s="27" t="s">
        <v>108</v>
      </c>
      <c r="K169" s="73"/>
      <c r="L169" s="73">
        <f t="shared" si="44"/>
        <v>0</v>
      </c>
      <c r="M169" s="120"/>
      <c r="N169" s="46"/>
      <c r="O169" s="46">
        <f t="shared" si="41"/>
        <v>0</v>
      </c>
      <c r="P169" s="1" t="str">
        <f t="shared" si="42"/>
        <v>0.00%</v>
      </c>
      <c r="Q169" s="73">
        <f t="shared" si="45"/>
        <v>0</v>
      </c>
      <c r="R169" s="76">
        <f t="shared" si="43"/>
        <v>0</v>
      </c>
      <c r="S169" s="49"/>
      <c r="T169" s="49"/>
      <c r="U169" s="115"/>
      <c r="V169" s="49"/>
      <c r="W169" s="49"/>
      <c r="X169" s="49"/>
      <c r="Y169" s="49"/>
      <c r="Z169" s="49"/>
      <c r="AA169" s="49"/>
      <c r="AB169" s="49"/>
    </row>
    <row r="170" spans="1:28" s="119" customFormat="1" ht="15" customHeight="1" x14ac:dyDescent="0.25">
      <c r="A170" s="70" t="str">
        <f t="shared" si="50"/>
        <v/>
      </c>
      <c r="B170" s="70" t="s">
        <v>271</v>
      </c>
      <c r="C170" s="71" t="e">
        <f t="shared" si="49"/>
        <v>#DIV/0!</v>
      </c>
      <c r="D170" s="84"/>
      <c r="E170" s="84"/>
      <c r="F170" s="57">
        <v>999613210</v>
      </c>
      <c r="G170" s="371"/>
      <c r="H170" s="174"/>
      <c r="I170" s="11" t="s">
        <v>175</v>
      </c>
      <c r="J170" s="27" t="s">
        <v>108</v>
      </c>
      <c r="K170" s="73"/>
      <c r="L170" s="73">
        <f t="shared" si="44"/>
        <v>0</v>
      </c>
      <c r="M170" s="120"/>
      <c r="N170" s="46"/>
      <c r="O170" s="46">
        <f t="shared" si="41"/>
        <v>0</v>
      </c>
      <c r="P170" s="1" t="str">
        <f t="shared" si="42"/>
        <v>0.00%</v>
      </c>
      <c r="Q170" s="73">
        <f t="shared" si="45"/>
        <v>0</v>
      </c>
      <c r="R170" s="76">
        <f t="shared" si="43"/>
        <v>0</v>
      </c>
      <c r="S170" s="49"/>
      <c r="T170" s="49"/>
      <c r="U170" s="115"/>
      <c r="V170" s="49"/>
      <c r="W170" s="49"/>
      <c r="X170" s="49"/>
      <c r="Y170" s="49"/>
      <c r="Z170" s="49"/>
      <c r="AA170" s="49"/>
      <c r="AB170" s="49"/>
    </row>
    <row r="171" spans="1:28" s="119" customFormat="1" ht="15" customHeight="1" x14ac:dyDescent="0.25">
      <c r="A171" s="70" t="str">
        <f t="shared" si="50"/>
        <v/>
      </c>
      <c r="B171" s="70" t="s">
        <v>271</v>
      </c>
      <c r="C171" s="71" t="e">
        <f t="shared" si="49"/>
        <v>#DIV/0!</v>
      </c>
      <c r="D171" s="84"/>
      <c r="E171" s="84"/>
      <c r="F171" s="57">
        <v>999613220</v>
      </c>
      <c r="G171" s="371"/>
      <c r="H171" s="174"/>
      <c r="I171" s="11" t="s">
        <v>188</v>
      </c>
      <c r="J171" s="27" t="s">
        <v>108</v>
      </c>
      <c r="K171" s="73"/>
      <c r="L171" s="73">
        <f>ROUND(K171*H171,2)</f>
        <v>0</v>
      </c>
      <c r="M171" s="120"/>
      <c r="N171" s="46"/>
      <c r="O171" s="46">
        <f>M171+N171</f>
        <v>0</v>
      </c>
      <c r="P171" s="1" t="str">
        <f>IFERROR(O171/H171,"0.00%")</f>
        <v>0.00%</v>
      </c>
      <c r="Q171" s="73">
        <f t="shared" si="45"/>
        <v>0</v>
      </c>
      <c r="R171" s="76">
        <f>P171*L171</f>
        <v>0</v>
      </c>
      <c r="S171" s="49"/>
      <c r="T171" s="49"/>
      <c r="U171" s="115"/>
      <c r="V171" s="49"/>
      <c r="W171" s="49"/>
      <c r="X171" s="49"/>
      <c r="Y171" s="49"/>
      <c r="Z171" s="49"/>
      <c r="AA171" s="49"/>
      <c r="AB171" s="49"/>
    </row>
    <row r="172" spans="1:28" s="119" customFormat="1" ht="15" customHeight="1" x14ac:dyDescent="0.25">
      <c r="A172" s="70" t="str">
        <f t="shared" si="50"/>
        <v/>
      </c>
      <c r="B172" s="70" t="s">
        <v>271</v>
      </c>
      <c r="C172" s="71" t="e">
        <f t="shared" si="49"/>
        <v>#DIV/0!</v>
      </c>
      <c r="D172" s="84"/>
      <c r="E172" s="84"/>
      <c r="F172" s="57">
        <v>999613225</v>
      </c>
      <c r="G172" s="371"/>
      <c r="H172" s="174"/>
      <c r="I172" s="11" t="s">
        <v>189</v>
      </c>
      <c r="J172" s="27" t="s">
        <v>108</v>
      </c>
      <c r="K172" s="73"/>
      <c r="L172" s="73">
        <f>ROUND(K172*H172,2)</f>
        <v>0</v>
      </c>
      <c r="M172" s="120"/>
      <c r="N172" s="46"/>
      <c r="O172" s="46">
        <f>M172+N172</f>
        <v>0</v>
      </c>
      <c r="P172" s="1" t="str">
        <f>IFERROR(O172/H172,"0.00%")</f>
        <v>0.00%</v>
      </c>
      <c r="Q172" s="73">
        <f t="shared" si="45"/>
        <v>0</v>
      </c>
      <c r="R172" s="76">
        <f>P172*L172</f>
        <v>0</v>
      </c>
      <c r="S172" s="49"/>
      <c r="T172" s="49"/>
      <c r="U172" s="115"/>
      <c r="V172" s="49"/>
      <c r="W172" s="49"/>
      <c r="X172" s="49"/>
      <c r="Y172" s="49"/>
      <c r="Z172" s="49"/>
      <c r="AA172" s="49"/>
      <c r="AB172" s="49"/>
    </row>
    <row r="173" spans="1:28" s="119" customFormat="1" ht="15" customHeight="1" x14ac:dyDescent="0.25">
      <c r="A173" s="70" t="str">
        <f t="shared" si="50"/>
        <v/>
      </c>
      <c r="B173" s="70" t="s">
        <v>271</v>
      </c>
      <c r="C173" s="71" t="e">
        <f t="shared" si="49"/>
        <v>#DIV/0!</v>
      </c>
      <c r="D173" s="84"/>
      <c r="E173" s="84"/>
      <c r="F173" s="57">
        <v>999613230</v>
      </c>
      <c r="G173" s="371"/>
      <c r="H173" s="174"/>
      <c r="I173" s="11" t="s">
        <v>190</v>
      </c>
      <c r="J173" s="27" t="s">
        <v>108</v>
      </c>
      <c r="K173" s="73"/>
      <c r="L173" s="73">
        <f>ROUND(K173*H173,2)</f>
        <v>0</v>
      </c>
      <c r="M173" s="120"/>
      <c r="N173" s="46"/>
      <c r="O173" s="46">
        <f>M173+N173</f>
        <v>0</v>
      </c>
      <c r="P173" s="1" t="str">
        <f>IFERROR(O173/H173,"0.00%")</f>
        <v>0.00%</v>
      </c>
      <c r="Q173" s="73">
        <f t="shared" si="45"/>
        <v>0</v>
      </c>
      <c r="R173" s="76">
        <f>P173*L173</f>
        <v>0</v>
      </c>
      <c r="S173" s="49"/>
      <c r="T173" s="49"/>
      <c r="U173" s="115"/>
      <c r="V173" s="49"/>
      <c r="W173" s="49"/>
      <c r="X173" s="49"/>
      <c r="Y173" s="49"/>
      <c r="Z173" s="49"/>
      <c r="AA173" s="49"/>
      <c r="AB173" s="49"/>
    </row>
    <row r="174" spans="1:28" s="119" customFormat="1" ht="15" customHeight="1" x14ac:dyDescent="0.25">
      <c r="A174" s="70" t="str">
        <f t="shared" si="50"/>
        <v/>
      </c>
      <c r="B174" s="70"/>
      <c r="C174" s="71" t="e">
        <f t="shared" si="49"/>
        <v>#DIV/0!</v>
      </c>
      <c r="D174" s="84"/>
      <c r="E174" s="84"/>
      <c r="F174" s="57">
        <v>999614000</v>
      </c>
      <c r="G174" s="371"/>
      <c r="H174" s="174"/>
      <c r="I174" s="11" t="s">
        <v>69</v>
      </c>
      <c r="J174" s="27" t="s">
        <v>107</v>
      </c>
      <c r="K174" s="73"/>
      <c r="L174" s="73">
        <f t="shared" si="44"/>
        <v>0</v>
      </c>
      <c r="M174" s="120"/>
      <c r="N174" s="46"/>
      <c r="O174" s="46">
        <f t="shared" si="41"/>
        <v>0</v>
      </c>
      <c r="P174" s="1" t="str">
        <f t="shared" si="42"/>
        <v>0.00%</v>
      </c>
      <c r="Q174" s="73">
        <f t="shared" si="45"/>
        <v>0</v>
      </c>
      <c r="R174" s="76">
        <f t="shared" si="43"/>
        <v>0</v>
      </c>
      <c r="S174" s="49"/>
      <c r="T174" s="49"/>
      <c r="U174" s="115"/>
      <c r="V174" s="49"/>
      <c r="W174" s="49"/>
      <c r="X174" s="49"/>
      <c r="Y174" s="49"/>
      <c r="Z174" s="49"/>
      <c r="AA174" s="49"/>
      <c r="AB174" s="49"/>
    </row>
    <row r="175" spans="1:28" s="119" customFormat="1" ht="15" customHeight="1" x14ac:dyDescent="0.25">
      <c r="A175" s="70" t="str">
        <f t="shared" si="50"/>
        <v/>
      </c>
      <c r="B175" s="70"/>
      <c r="C175" s="71" t="e">
        <f t="shared" si="49"/>
        <v>#DIV/0!</v>
      </c>
      <c r="D175" s="84"/>
      <c r="E175" s="84"/>
      <c r="F175" s="57">
        <v>999615100</v>
      </c>
      <c r="G175" s="371"/>
      <c r="H175" s="174">
        <v>1</v>
      </c>
      <c r="I175" s="11" t="s">
        <v>48</v>
      </c>
      <c r="J175" s="27" t="s">
        <v>39</v>
      </c>
      <c r="K175" s="73"/>
      <c r="L175" s="73">
        <f t="shared" si="44"/>
        <v>0</v>
      </c>
      <c r="M175" s="120"/>
      <c r="N175" s="46"/>
      <c r="O175" s="46">
        <f t="shared" si="41"/>
        <v>0</v>
      </c>
      <c r="P175" s="1">
        <f t="shared" si="42"/>
        <v>0</v>
      </c>
      <c r="Q175" s="73">
        <f t="shared" si="45"/>
        <v>0</v>
      </c>
      <c r="R175" s="76">
        <f t="shared" si="43"/>
        <v>0</v>
      </c>
      <c r="S175" s="49"/>
      <c r="T175" s="49"/>
      <c r="U175" s="115"/>
      <c r="V175" s="49"/>
      <c r="W175" s="49"/>
      <c r="X175" s="49"/>
      <c r="Y175" s="49"/>
      <c r="Z175" s="49"/>
      <c r="AA175" s="49"/>
      <c r="AB175" s="49"/>
    </row>
    <row r="176" spans="1:28" s="119" customFormat="1" ht="15" customHeight="1" x14ac:dyDescent="0.25">
      <c r="A176" s="70" t="str">
        <f t="shared" si="50"/>
        <v/>
      </c>
      <c r="B176" s="70" t="s">
        <v>276</v>
      </c>
      <c r="C176" s="71" t="e">
        <f t="shared" si="49"/>
        <v>#DIV/0!</v>
      </c>
      <c r="D176" s="84"/>
      <c r="E176" s="84"/>
      <c r="F176" s="57">
        <v>999615110</v>
      </c>
      <c r="G176" s="371"/>
      <c r="H176" s="174"/>
      <c r="I176" s="11" t="s">
        <v>236</v>
      </c>
      <c r="J176" s="27" t="s">
        <v>111</v>
      </c>
      <c r="K176" s="73"/>
      <c r="L176" s="73">
        <f t="shared" ref="L176:L184" si="51">ROUND(K176*H176,2)</f>
        <v>0</v>
      </c>
      <c r="M176" s="120"/>
      <c r="N176" s="46"/>
      <c r="O176" s="46">
        <f t="shared" ref="O176:O184" si="52">M176+N176</f>
        <v>0</v>
      </c>
      <c r="P176" s="1" t="str">
        <f t="shared" ref="P176:P184" si="53">IFERROR(O176/H176,"0.00%")</f>
        <v>0.00%</v>
      </c>
      <c r="Q176" s="73">
        <f t="shared" si="45"/>
        <v>0</v>
      </c>
      <c r="R176" s="76">
        <f t="shared" ref="R176:R184" si="54">P176*L176</f>
        <v>0</v>
      </c>
      <c r="S176" s="49"/>
      <c r="T176" s="49"/>
      <c r="U176" s="115"/>
      <c r="V176" s="49"/>
      <c r="W176" s="49"/>
      <c r="X176" s="49"/>
      <c r="Y176" s="49"/>
      <c r="Z176" s="49"/>
      <c r="AA176" s="49"/>
      <c r="AB176" s="49"/>
    </row>
    <row r="177" spans="1:28" s="119" customFormat="1" ht="15" customHeight="1" x14ac:dyDescent="0.25">
      <c r="A177" s="70" t="str">
        <f t="shared" si="50"/>
        <v/>
      </c>
      <c r="B177" s="70" t="s">
        <v>276</v>
      </c>
      <c r="C177" s="71" t="e">
        <f t="shared" si="49"/>
        <v>#DIV/0!</v>
      </c>
      <c r="D177" s="84"/>
      <c r="E177" s="84"/>
      <c r="F177" s="57">
        <v>999615120</v>
      </c>
      <c r="G177" s="371"/>
      <c r="H177" s="174"/>
      <c r="I177" s="11" t="s">
        <v>279</v>
      </c>
      <c r="J177" s="27" t="s">
        <v>111</v>
      </c>
      <c r="K177" s="73"/>
      <c r="L177" s="73">
        <f>ROUND(K177*H177,2)</f>
        <v>0</v>
      </c>
      <c r="M177" s="120"/>
      <c r="N177" s="46"/>
      <c r="O177" s="46">
        <f>M177+N177</f>
        <v>0</v>
      </c>
      <c r="P177" s="1" t="str">
        <f>IFERROR(O177/H177,"0.00%")</f>
        <v>0.00%</v>
      </c>
      <c r="Q177" s="73">
        <f t="shared" si="45"/>
        <v>0</v>
      </c>
      <c r="R177" s="76">
        <f>P177*L177</f>
        <v>0</v>
      </c>
      <c r="S177" s="49"/>
      <c r="T177" s="49"/>
      <c r="U177" s="115"/>
      <c r="V177" s="49"/>
      <c r="W177" s="49"/>
      <c r="X177" s="49"/>
      <c r="Y177" s="49"/>
      <c r="Z177" s="49"/>
      <c r="AA177" s="49"/>
      <c r="AB177" s="49"/>
    </row>
    <row r="178" spans="1:28" s="119" customFormat="1" ht="15" customHeight="1" x14ac:dyDescent="0.25">
      <c r="A178" s="70" t="str">
        <f t="shared" si="50"/>
        <v/>
      </c>
      <c r="B178" s="70" t="s">
        <v>276</v>
      </c>
      <c r="C178" s="71" t="e">
        <f t="shared" si="49"/>
        <v>#DIV/0!</v>
      </c>
      <c r="D178" s="84"/>
      <c r="E178" s="84"/>
      <c r="F178" s="57">
        <v>999615130</v>
      </c>
      <c r="G178" s="371"/>
      <c r="H178" s="174"/>
      <c r="I178" s="11" t="s">
        <v>237</v>
      </c>
      <c r="J178" s="27" t="s">
        <v>111</v>
      </c>
      <c r="K178" s="73"/>
      <c r="L178" s="73">
        <f t="shared" si="51"/>
        <v>0</v>
      </c>
      <c r="M178" s="120"/>
      <c r="N178" s="46"/>
      <c r="O178" s="46">
        <f t="shared" si="52"/>
        <v>0</v>
      </c>
      <c r="P178" s="1" t="str">
        <f t="shared" si="53"/>
        <v>0.00%</v>
      </c>
      <c r="Q178" s="73">
        <f t="shared" si="45"/>
        <v>0</v>
      </c>
      <c r="R178" s="76">
        <f t="shared" si="54"/>
        <v>0</v>
      </c>
      <c r="S178" s="49"/>
      <c r="T178" s="49"/>
      <c r="U178" s="115"/>
      <c r="V178" s="49"/>
      <c r="W178" s="49"/>
      <c r="X178" s="49"/>
      <c r="Y178" s="49"/>
      <c r="Z178" s="49"/>
      <c r="AA178" s="49"/>
      <c r="AB178" s="49"/>
    </row>
    <row r="179" spans="1:28" s="119" customFormat="1" ht="15" customHeight="1" x14ac:dyDescent="0.25">
      <c r="A179" s="70" t="str">
        <f t="shared" si="50"/>
        <v/>
      </c>
      <c r="B179" s="70"/>
      <c r="C179" s="71" t="e">
        <f t="shared" si="49"/>
        <v>#DIV/0!</v>
      </c>
      <c r="D179" s="84"/>
      <c r="E179" s="84"/>
      <c r="F179" s="57">
        <v>999615200</v>
      </c>
      <c r="G179" s="371"/>
      <c r="H179" s="174"/>
      <c r="I179" s="11" t="s">
        <v>238</v>
      </c>
      <c r="J179" s="27" t="s">
        <v>111</v>
      </c>
      <c r="K179" s="73"/>
      <c r="L179" s="73">
        <f t="shared" si="51"/>
        <v>0</v>
      </c>
      <c r="M179" s="120"/>
      <c r="N179" s="46"/>
      <c r="O179" s="46">
        <f t="shared" si="52"/>
        <v>0</v>
      </c>
      <c r="P179" s="1" t="str">
        <f t="shared" si="53"/>
        <v>0.00%</v>
      </c>
      <c r="Q179" s="73">
        <f t="shared" si="45"/>
        <v>0</v>
      </c>
      <c r="R179" s="76">
        <f t="shared" si="54"/>
        <v>0</v>
      </c>
      <c r="S179" s="49"/>
      <c r="T179" s="49"/>
      <c r="U179" s="115"/>
      <c r="V179" s="49"/>
      <c r="W179" s="49"/>
      <c r="X179" s="49"/>
      <c r="Y179" s="49"/>
      <c r="Z179" s="49"/>
      <c r="AA179" s="49"/>
      <c r="AB179" s="49"/>
    </row>
    <row r="180" spans="1:28" s="119" customFormat="1" ht="15" customHeight="1" x14ac:dyDescent="0.25">
      <c r="A180" s="70" t="str">
        <f t="shared" si="50"/>
        <v/>
      </c>
      <c r="B180" s="70"/>
      <c r="C180" s="71" t="e">
        <f t="shared" si="49"/>
        <v>#DIV/0!</v>
      </c>
      <c r="D180" s="84"/>
      <c r="E180" s="84"/>
      <c r="F180" s="57">
        <v>999615210</v>
      </c>
      <c r="G180" s="371"/>
      <c r="H180" s="174"/>
      <c r="I180" s="11" t="s">
        <v>280</v>
      </c>
      <c r="J180" s="27" t="s">
        <v>111</v>
      </c>
      <c r="K180" s="73"/>
      <c r="L180" s="73">
        <f>ROUND(K180*H180,2)</f>
        <v>0</v>
      </c>
      <c r="M180" s="120"/>
      <c r="N180" s="46"/>
      <c r="O180" s="46">
        <f>M180+N180</f>
        <v>0</v>
      </c>
      <c r="P180" s="1" t="str">
        <f>IFERROR(O180/H180,"0.00%")</f>
        <v>0.00%</v>
      </c>
      <c r="Q180" s="73">
        <f t="shared" si="45"/>
        <v>0</v>
      </c>
      <c r="R180" s="76">
        <f>P180*L180</f>
        <v>0</v>
      </c>
      <c r="S180" s="49"/>
      <c r="T180" s="49"/>
      <c r="U180" s="115"/>
      <c r="V180" s="49"/>
      <c r="W180" s="49"/>
      <c r="X180" s="49"/>
      <c r="Y180" s="49"/>
      <c r="Z180" s="49"/>
      <c r="AA180" s="49"/>
      <c r="AB180" s="49"/>
    </row>
    <row r="181" spans="1:28" s="119" customFormat="1" ht="15" customHeight="1" x14ac:dyDescent="0.25">
      <c r="A181" s="70" t="str">
        <f t="shared" si="50"/>
        <v/>
      </c>
      <c r="B181" s="70" t="s">
        <v>276</v>
      </c>
      <c r="C181" s="71" t="e">
        <f t="shared" si="49"/>
        <v>#DIV/0!</v>
      </c>
      <c r="D181" s="84"/>
      <c r="E181" s="84"/>
      <c r="F181" s="57">
        <v>999616000</v>
      </c>
      <c r="G181" s="371"/>
      <c r="H181" s="174"/>
      <c r="I181" s="11" t="s">
        <v>239</v>
      </c>
      <c r="J181" s="27" t="s">
        <v>108</v>
      </c>
      <c r="K181" s="73"/>
      <c r="L181" s="73">
        <f t="shared" si="51"/>
        <v>0</v>
      </c>
      <c r="M181" s="120"/>
      <c r="N181" s="46"/>
      <c r="O181" s="46">
        <f t="shared" si="52"/>
        <v>0</v>
      </c>
      <c r="P181" s="1" t="str">
        <f t="shared" si="53"/>
        <v>0.00%</v>
      </c>
      <c r="Q181" s="73">
        <f t="shared" si="45"/>
        <v>0</v>
      </c>
      <c r="R181" s="76">
        <f t="shared" si="54"/>
        <v>0</v>
      </c>
      <c r="S181" s="49"/>
      <c r="T181" s="49"/>
      <c r="U181" s="115"/>
      <c r="V181" s="49"/>
      <c r="W181" s="49"/>
      <c r="X181" s="49"/>
      <c r="Y181" s="49"/>
      <c r="Z181" s="49"/>
      <c r="AA181" s="49"/>
      <c r="AB181" s="49"/>
    </row>
    <row r="182" spans="1:28" s="119" customFormat="1" ht="15" customHeight="1" x14ac:dyDescent="0.25">
      <c r="A182" s="70" t="str">
        <f t="shared" si="50"/>
        <v/>
      </c>
      <c r="B182" s="70" t="s">
        <v>276</v>
      </c>
      <c r="C182" s="71" t="e">
        <f t="shared" si="49"/>
        <v>#DIV/0!</v>
      </c>
      <c r="D182" s="84"/>
      <c r="E182" s="84"/>
      <c r="F182" s="57">
        <v>999616020</v>
      </c>
      <c r="G182" s="371"/>
      <c r="H182" s="174"/>
      <c r="I182" s="11" t="s">
        <v>240</v>
      </c>
      <c r="J182" s="27" t="s">
        <v>108</v>
      </c>
      <c r="K182" s="73"/>
      <c r="L182" s="73">
        <f t="shared" si="51"/>
        <v>0</v>
      </c>
      <c r="M182" s="120"/>
      <c r="N182" s="46"/>
      <c r="O182" s="46">
        <f t="shared" si="52"/>
        <v>0</v>
      </c>
      <c r="P182" s="1" t="str">
        <f t="shared" si="53"/>
        <v>0.00%</v>
      </c>
      <c r="Q182" s="73">
        <f t="shared" si="45"/>
        <v>0</v>
      </c>
      <c r="R182" s="76">
        <f t="shared" si="54"/>
        <v>0</v>
      </c>
      <c r="S182" s="49"/>
      <c r="T182" s="49"/>
      <c r="U182" s="115"/>
      <c r="V182" s="49"/>
      <c r="W182" s="49"/>
      <c r="X182" s="49"/>
      <c r="Y182" s="49"/>
      <c r="Z182" s="49"/>
      <c r="AA182" s="49"/>
      <c r="AB182" s="49"/>
    </row>
    <row r="183" spans="1:28" s="119" customFormat="1" ht="15" customHeight="1" x14ac:dyDescent="0.25">
      <c r="A183" s="70" t="str">
        <f t="shared" si="50"/>
        <v/>
      </c>
      <c r="B183" s="70" t="s">
        <v>276</v>
      </c>
      <c r="C183" s="71" t="e">
        <f t="shared" si="49"/>
        <v>#DIV/0!</v>
      </c>
      <c r="D183" s="84"/>
      <c r="E183" s="84"/>
      <c r="F183" s="57">
        <v>999616100</v>
      </c>
      <c r="G183" s="371"/>
      <c r="H183" s="174"/>
      <c r="I183" s="11" t="s">
        <v>241</v>
      </c>
      <c r="J183" s="27" t="s">
        <v>111</v>
      </c>
      <c r="K183" s="73"/>
      <c r="L183" s="73">
        <f t="shared" si="51"/>
        <v>0</v>
      </c>
      <c r="M183" s="120"/>
      <c r="N183" s="46"/>
      <c r="O183" s="46">
        <f t="shared" si="52"/>
        <v>0</v>
      </c>
      <c r="P183" s="1" t="str">
        <f t="shared" si="53"/>
        <v>0.00%</v>
      </c>
      <c r="Q183" s="73">
        <f t="shared" si="45"/>
        <v>0</v>
      </c>
      <c r="R183" s="76">
        <f t="shared" si="54"/>
        <v>0</v>
      </c>
      <c r="S183" s="49"/>
      <c r="T183" s="49"/>
      <c r="U183" s="115"/>
      <c r="V183" s="49"/>
      <c r="W183" s="49"/>
      <c r="X183" s="49"/>
      <c r="Y183" s="49"/>
      <c r="Z183" s="49"/>
      <c r="AA183" s="49"/>
      <c r="AB183" s="49"/>
    </row>
    <row r="184" spans="1:28" s="119" customFormat="1" ht="15" customHeight="1" x14ac:dyDescent="0.25">
      <c r="A184" s="70" t="str">
        <f t="shared" si="50"/>
        <v/>
      </c>
      <c r="B184" s="70" t="s">
        <v>276</v>
      </c>
      <c r="C184" s="71" t="e">
        <f t="shared" si="49"/>
        <v>#DIV/0!</v>
      </c>
      <c r="D184" s="84"/>
      <c r="E184" s="84"/>
      <c r="F184" s="57">
        <v>999616110</v>
      </c>
      <c r="G184" s="371"/>
      <c r="H184" s="174"/>
      <c r="I184" s="11" t="s">
        <v>242</v>
      </c>
      <c r="J184" s="27" t="s">
        <v>111</v>
      </c>
      <c r="K184" s="73"/>
      <c r="L184" s="73">
        <f t="shared" si="51"/>
        <v>0</v>
      </c>
      <c r="M184" s="120"/>
      <c r="N184" s="46"/>
      <c r="O184" s="46">
        <f t="shared" si="52"/>
        <v>0</v>
      </c>
      <c r="P184" s="1" t="str">
        <f t="shared" si="53"/>
        <v>0.00%</v>
      </c>
      <c r="Q184" s="73">
        <f t="shared" si="45"/>
        <v>0</v>
      </c>
      <c r="R184" s="76">
        <f t="shared" si="54"/>
        <v>0</v>
      </c>
      <c r="S184" s="49"/>
      <c r="T184" s="49"/>
      <c r="U184" s="115"/>
      <c r="V184" s="49"/>
      <c r="W184" s="49"/>
      <c r="X184" s="49"/>
      <c r="Y184" s="49"/>
      <c r="Z184" s="49"/>
      <c r="AA184" s="49"/>
      <c r="AB184" s="49"/>
    </row>
    <row r="185" spans="1:28" s="119" customFormat="1" ht="15" customHeight="1" x14ac:dyDescent="0.25">
      <c r="A185" s="70" t="str">
        <f t="shared" si="50"/>
        <v/>
      </c>
      <c r="B185" s="70"/>
      <c r="C185" s="71" t="e">
        <f t="shared" si="49"/>
        <v>#DIV/0!</v>
      </c>
      <c r="D185" s="84"/>
      <c r="E185" s="84"/>
      <c r="F185" s="57">
        <v>999617001</v>
      </c>
      <c r="G185" s="371"/>
      <c r="H185" s="174">
        <v>1</v>
      </c>
      <c r="I185" s="11" t="s">
        <v>15</v>
      </c>
      <c r="J185" s="27" t="s">
        <v>39</v>
      </c>
      <c r="K185" s="73"/>
      <c r="L185" s="73">
        <f t="shared" si="44"/>
        <v>0</v>
      </c>
      <c r="M185" s="120"/>
      <c r="N185" s="46"/>
      <c r="O185" s="46">
        <f t="shared" si="41"/>
        <v>0</v>
      </c>
      <c r="P185" s="1">
        <f t="shared" si="42"/>
        <v>0</v>
      </c>
      <c r="Q185" s="73">
        <f t="shared" si="45"/>
        <v>0</v>
      </c>
      <c r="R185" s="76">
        <f t="shared" si="43"/>
        <v>0</v>
      </c>
      <c r="S185" s="49"/>
      <c r="T185" s="49"/>
      <c r="U185" s="115"/>
      <c r="V185" s="49"/>
      <c r="W185" s="49"/>
      <c r="X185" s="49"/>
      <c r="Y185" s="49"/>
      <c r="Z185" s="49"/>
      <c r="AA185" s="49"/>
      <c r="AB185" s="49"/>
    </row>
    <row r="186" spans="1:28" s="119" customFormat="1" ht="15" customHeight="1" x14ac:dyDescent="0.25">
      <c r="A186" s="70" t="str">
        <f t="shared" si="50"/>
        <v/>
      </c>
      <c r="B186" s="70"/>
      <c r="C186" s="71" t="e">
        <f t="shared" si="49"/>
        <v>#DIV/0!</v>
      </c>
      <c r="D186" s="84"/>
      <c r="E186" s="84"/>
      <c r="F186" s="57">
        <v>999617010</v>
      </c>
      <c r="G186" s="371"/>
      <c r="H186" s="174">
        <v>1</v>
      </c>
      <c r="I186" s="11" t="s">
        <v>70</v>
      </c>
      <c r="J186" s="27" t="s">
        <v>39</v>
      </c>
      <c r="K186" s="73"/>
      <c r="L186" s="73">
        <f t="shared" si="44"/>
        <v>0</v>
      </c>
      <c r="M186" s="120"/>
      <c r="N186" s="46"/>
      <c r="O186" s="46">
        <f t="shared" si="41"/>
        <v>0</v>
      </c>
      <c r="P186" s="1">
        <f t="shared" si="42"/>
        <v>0</v>
      </c>
      <c r="Q186" s="73">
        <f t="shared" si="45"/>
        <v>0</v>
      </c>
      <c r="R186" s="76">
        <f t="shared" si="43"/>
        <v>0</v>
      </c>
      <c r="S186" s="49"/>
      <c r="T186" s="49"/>
      <c r="U186" s="115"/>
      <c r="V186" s="49"/>
      <c r="W186" s="49"/>
      <c r="X186" s="49"/>
      <c r="Y186" s="49"/>
      <c r="Z186" s="49"/>
      <c r="AA186" s="49"/>
      <c r="AB186" s="49"/>
    </row>
    <row r="187" spans="1:28" s="119" customFormat="1" ht="15" customHeight="1" x14ac:dyDescent="0.25">
      <c r="A187" s="70" t="str">
        <f t="shared" si="50"/>
        <v/>
      </c>
      <c r="B187" s="70"/>
      <c r="C187" s="71" t="e">
        <f t="shared" si="49"/>
        <v>#DIV/0!</v>
      </c>
      <c r="D187" s="84"/>
      <c r="E187" s="84"/>
      <c r="F187" s="57">
        <v>999617250</v>
      </c>
      <c r="G187" s="371"/>
      <c r="H187" s="174"/>
      <c r="I187" s="110" t="s">
        <v>243</v>
      </c>
      <c r="J187" s="27" t="s">
        <v>83</v>
      </c>
      <c r="K187" s="73"/>
      <c r="L187" s="73">
        <f t="shared" ref="L187:L196" si="55">ROUND(K187*H187,2)</f>
        <v>0</v>
      </c>
      <c r="M187" s="120"/>
      <c r="N187" s="46"/>
      <c r="O187" s="46">
        <f t="shared" ref="O187:O196" si="56">M187+N187</f>
        <v>0</v>
      </c>
      <c r="P187" s="1" t="str">
        <f t="shared" ref="P187:P196" si="57">IFERROR(O187/H187,"0.00%")</f>
        <v>0.00%</v>
      </c>
      <c r="Q187" s="73">
        <f t="shared" si="45"/>
        <v>0</v>
      </c>
      <c r="R187" s="76">
        <f t="shared" ref="R187:R196" si="58">P187*L187</f>
        <v>0</v>
      </c>
      <c r="S187" s="49"/>
      <c r="T187" s="49"/>
      <c r="U187" s="115"/>
      <c r="V187" s="49"/>
      <c r="W187" s="49"/>
      <c r="X187" s="49"/>
      <c r="Y187" s="49"/>
      <c r="Z187" s="49"/>
      <c r="AA187" s="49"/>
      <c r="AB187" s="49"/>
    </row>
    <row r="188" spans="1:28" s="119" customFormat="1" ht="15" customHeight="1" x14ac:dyDescent="0.25">
      <c r="A188" s="70" t="str">
        <f t="shared" si="50"/>
        <v/>
      </c>
      <c r="B188" s="70" t="s">
        <v>276</v>
      </c>
      <c r="C188" s="71" t="e">
        <f t="shared" si="49"/>
        <v>#DIV/0!</v>
      </c>
      <c r="D188" s="84"/>
      <c r="E188" s="84"/>
      <c r="F188" s="57">
        <v>999617400</v>
      </c>
      <c r="G188" s="371"/>
      <c r="H188" s="174"/>
      <c r="I188" s="11" t="s">
        <v>244</v>
      </c>
      <c r="J188" s="27" t="s">
        <v>108</v>
      </c>
      <c r="K188" s="73"/>
      <c r="L188" s="73">
        <f t="shared" si="55"/>
        <v>0</v>
      </c>
      <c r="M188" s="120"/>
      <c r="N188" s="46"/>
      <c r="O188" s="46">
        <f t="shared" si="56"/>
        <v>0</v>
      </c>
      <c r="P188" s="1" t="str">
        <f t="shared" si="57"/>
        <v>0.00%</v>
      </c>
      <c r="Q188" s="73">
        <f t="shared" si="45"/>
        <v>0</v>
      </c>
      <c r="R188" s="76">
        <f t="shared" si="58"/>
        <v>0</v>
      </c>
      <c r="S188" s="49"/>
      <c r="T188" s="49"/>
      <c r="U188" s="115"/>
      <c r="V188" s="49"/>
      <c r="W188" s="49"/>
      <c r="X188" s="49"/>
      <c r="Y188" s="49"/>
      <c r="Z188" s="49"/>
      <c r="AA188" s="49"/>
      <c r="AB188" s="49"/>
    </row>
    <row r="189" spans="1:28" s="119" customFormat="1" ht="15" customHeight="1" x14ac:dyDescent="0.25">
      <c r="A189" s="70" t="str">
        <f t="shared" si="50"/>
        <v/>
      </c>
      <c r="B189" s="70" t="s">
        <v>276</v>
      </c>
      <c r="C189" s="71" t="e">
        <f t="shared" si="49"/>
        <v>#DIV/0!</v>
      </c>
      <c r="D189" s="84"/>
      <c r="E189" s="84"/>
      <c r="F189" s="57">
        <v>999617600</v>
      </c>
      <c r="G189" s="371"/>
      <c r="H189" s="174"/>
      <c r="I189" s="11" t="s">
        <v>245</v>
      </c>
      <c r="J189" s="27" t="s">
        <v>108</v>
      </c>
      <c r="K189" s="73"/>
      <c r="L189" s="73">
        <f t="shared" si="55"/>
        <v>0</v>
      </c>
      <c r="M189" s="120"/>
      <c r="N189" s="46"/>
      <c r="O189" s="46">
        <f t="shared" si="56"/>
        <v>0</v>
      </c>
      <c r="P189" s="1" t="str">
        <f t="shared" si="57"/>
        <v>0.00%</v>
      </c>
      <c r="Q189" s="73">
        <f t="shared" si="45"/>
        <v>0</v>
      </c>
      <c r="R189" s="76">
        <f t="shared" si="58"/>
        <v>0</v>
      </c>
      <c r="S189" s="49"/>
      <c r="T189" s="49"/>
      <c r="U189" s="115"/>
      <c r="V189" s="49"/>
      <c r="W189" s="49"/>
      <c r="X189" s="49"/>
      <c r="Y189" s="49"/>
      <c r="Z189" s="49"/>
      <c r="AA189" s="49"/>
      <c r="AB189" s="49"/>
    </row>
    <row r="190" spans="1:28" s="119" customFormat="1" ht="15" customHeight="1" x14ac:dyDescent="0.25">
      <c r="A190" s="70" t="str">
        <f t="shared" si="50"/>
        <v/>
      </c>
      <c r="B190" s="70" t="s">
        <v>276</v>
      </c>
      <c r="C190" s="71" t="e">
        <f t="shared" si="49"/>
        <v>#DIV/0!</v>
      </c>
      <c r="D190" s="84"/>
      <c r="E190" s="84"/>
      <c r="F190" s="57">
        <v>999617620</v>
      </c>
      <c r="G190" s="371"/>
      <c r="H190" s="174"/>
      <c r="I190" s="11" t="s">
        <v>246</v>
      </c>
      <c r="J190" s="27" t="s">
        <v>108</v>
      </c>
      <c r="K190" s="73"/>
      <c r="L190" s="73">
        <f t="shared" si="55"/>
        <v>0</v>
      </c>
      <c r="M190" s="120"/>
      <c r="N190" s="46"/>
      <c r="O190" s="46">
        <f t="shared" si="56"/>
        <v>0</v>
      </c>
      <c r="P190" s="1" t="str">
        <f t="shared" si="57"/>
        <v>0.00%</v>
      </c>
      <c r="Q190" s="73">
        <f t="shared" si="45"/>
        <v>0</v>
      </c>
      <c r="R190" s="76">
        <f t="shared" si="58"/>
        <v>0</v>
      </c>
      <c r="S190" s="49"/>
      <c r="T190" s="49"/>
      <c r="U190" s="115"/>
      <c r="V190" s="49"/>
      <c r="W190" s="49"/>
      <c r="X190" s="49"/>
      <c r="Y190" s="49"/>
      <c r="Z190" s="49"/>
      <c r="AA190" s="49"/>
      <c r="AB190" s="49"/>
    </row>
    <row r="191" spans="1:28" s="119" customFormat="1" ht="15" customHeight="1" x14ac:dyDescent="0.25">
      <c r="A191" s="70" t="str">
        <f t="shared" si="50"/>
        <v/>
      </c>
      <c r="B191" s="70" t="s">
        <v>276</v>
      </c>
      <c r="C191" s="71" t="e">
        <f t="shared" si="49"/>
        <v>#DIV/0!</v>
      </c>
      <c r="D191" s="84"/>
      <c r="E191" s="84"/>
      <c r="F191" s="57">
        <v>999617640</v>
      </c>
      <c r="G191" s="371"/>
      <c r="H191" s="174"/>
      <c r="I191" s="11" t="s">
        <v>247</v>
      </c>
      <c r="J191" s="27" t="s">
        <v>108</v>
      </c>
      <c r="K191" s="73"/>
      <c r="L191" s="73">
        <f t="shared" si="55"/>
        <v>0</v>
      </c>
      <c r="M191" s="120"/>
      <c r="N191" s="46"/>
      <c r="O191" s="46">
        <f t="shared" si="56"/>
        <v>0</v>
      </c>
      <c r="P191" s="1" t="str">
        <f t="shared" si="57"/>
        <v>0.00%</v>
      </c>
      <c r="Q191" s="73">
        <f t="shared" si="45"/>
        <v>0</v>
      </c>
      <c r="R191" s="76">
        <f t="shared" si="58"/>
        <v>0</v>
      </c>
      <c r="S191" s="49"/>
      <c r="T191" s="49"/>
      <c r="U191" s="115"/>
      <c r="V191" s="49"/>
      <c r="W191" s="49"/>
      <c r="X191" s="49"/>
      <c r="Y191" s="49"/>
      <c r="Z191" s="49"/>
      <c r="AA191" s="49"/>
      <c r="AB191" s="49"/>
    </row>
    <row r="192" spans="1:28" s="119" customFormat="1" ht="15" customHeight="1" x14ac:dyDescent="0.25">
      <c r="A192" s="70" t="str">
        <f t="shared" si="50"/>
        <v/>
      </c>
      <c r="B192" s="70" t="s">
        <v>276</v>
      </c>
      <c r="C192" s="71" t="e">
        <f t="shared" si="49"/>
        <v>#DIV/0!</v>
      </c>
      <c r="D192" s="84"/>
      <c r="E192" s="84"/>
      <c r="F192" s="57">
        <v>999617750</v>
      </c>
      <c r="G192" s="371"/>
      <c r="H192" s="174"/>
      <c r="I192" s="11" t="s">
        <v>248</v>
      </c>
      <c r="J192" s="27" t="s">
        <v>111</v>
      </c>
      <c r="K192" s="73"/>
      <c r="L192" s="73">
        <f t="shared" si="55"/>
        <v>0</v>
      </c>
      <c r="M192" s="120"/>
      <c r="N192" s="46"/>
      <c r="O192" s="46">
        <f t="shared" si="56"/>
        <v>0</v>
      </c>
      <c r="P192" s="1" t="str">
        <f t="shared" si="57"/>
        <v>0.00%</v>
      </c>
      <c r="Q192" s="73">
        <f t="shared" si="45"/>
        <v>0</v>
      </c>
      <c r="R192" s="76">
        <f t="shared" si="58"/>
        <v>0</v>
      </c>
      <c r="S192" s="49"/>
      <c r="T192" s="49"/>
      <c r="U192" s="115"/>
      <c r="V192" s="49"/>
      <c r="W192" s="49"/>
      <c r="X192" s="49"/>
      <c r="Y192" s="49"/>
      <c r="Z192" s="49"/>
      <c r="AA192" s="49"/>
      <c r="AB192" s="49"/>
    </row>
    <row r="193" spans="1:28" s="119" customFormat="1" ht="15" customHeight="1" x14ac:dyDescent="0.25">
      <c r="A193" s="70" t="str">
        <f t="shared" si="50"/>
        <v/>
      </c>
      <c r="B193" s="70" t="s">
        <v>276</v>
      </c>
      <c r="C193" s="71" t="e">
        <f t="shared" si="49"/>
        <v>#DIV/0!</v>
      </c>
      <c r="D193" s="84"/>
      <c r="E193" s="84"/>
      <c r="F193" s="57">
        <v>999617800</v>
      </c>
      <c r="G193" s="371"/>
      <c r="H193" s="174"/>
      <c r="I193" s="11" t="s">
        <v>249</v>
      </c>
      <c r="J193" s="27" t="s">
        <v>111</v>
      </c>
      <c r="K193" s="73"/>
      <c r="L193" s="73">
        <f t="shared" si="55"/>
        <v>0</v>
      </c>
      <c r="M193" s="120"/>
      <c r="N193" s="46"/>
      <c r="O193" s="46">
        <f t="shared" si="56"/>
        <v>0</v>
      </c>
      <c r="P193" s="1" t="str">
        <f t="shared" si="57"/>
        <v>0.00%</v>
      </c>
      <c r="Q193" s="73">
        <f t="shared" si="45"/>
        <v>0</v>
      </c>
      <c r="R193" s="76">
        <f t="shared" si="58"/>
        <v>0</v>
      </c>
      <c r="S193" s="49"/>
      <c r="T193" s="49"/>
      <c r="U193" s="115"/>
      <c r="V193" s="49"/>
      <c r="W193" s="49"/>
      <c r="X193" s="49"/>
      <c r="Y193" s="49"/>
      <c r="Z193" s="49"/>
      <c r="AA193" s="49"/>
      <c r="AB193" s="49"/>
    </row>
    <row r="194" spans="1:28" s="119" customFormat="1" ht="15" customHeight="1" x14ac:dyDescent="0.25">
      <c r="A194" s="70" t="str">
        <f t="shared" si="50"/>
        <v/>
      </c>
      <c r="B194" s="70" t="s">
        <v>276</v>
      </c>
      <c r="C194" s="71" t="e">
        <f t="shared" si="49"/>
        <v>#DIV/0!</v>
      </c>
      <c r="D194" s="84"/>
      <c r="E194" s="84"/>
      <c r="F194" s="57">
        <v>999617850</v>
      </c>
      <c r="G194" s="371"/>
      <c r="H194" s="174"/>
      <c r="I194" s="11" t="s">
        <v>250</v>
      </c>
      <c r="J194" s="27" t="s">
        <v>111</v>
      </c>
      <c r="K194" s="73"/>
      <c r="L194" s="73">
        <f t="shared" si="55"/>
        <v>0</v>
      </c>
      <c r="M194" s="120"/>
      <c r="N194" s="46"/>
      <c r="O194" s="46">
        <f t="shared" si="56"/>
        <v>0</v>
      </c>
      <c r="P194" s="1" t="str">
        <f t="shared" si="57"/>
        <v>0.00%</v>
      </c>
      <c r="Q194" s="73">
        <f t="shared" si="45"/>
        <v>0</v>
      </c>
      <c r="R194" s="76">
        <f t="shared" si="58"/>
        <v>0</v>
      </c>
      <c r="S194" s="49"/>
      <c r="T194" s="49"/>
      <c r="U194" s="115"/>
      <c r="V194" s="49"/>
      <c r="W194" s="49"/>
      <c r="X194" s="49"/>
      <c r="Y194" s="49"/>
      <c r="Z194" s="49"/>
      <c r="AA194" s="49"/>
      <c r="AB194" s="49"/>
    </row>
    <row r="195" spans="1:28" s="119" customFormat="1" ht="15" customHeight="1" x14ac:dyDescent="0.25">
      <c r="A195" s="70" t="str">
        <f t="shared" si="50"/>
        <v/>
      </c>
      <c r="B195" s="70"/>
      <c r="C195" s="71" t="e">
        <f t="shared" si="49"/>
        <v>#DIV/0!</v>
      </c>
      <c r="D195" s="84"/>
      <c r="E195" s="84"/>
      <c r="F195" s="57">
        <v>999617900</v>
      </c>
      <c r="G195" s="371"/>
      <c r="H195" s="174">
        <v>1</v>
      </c>
      <c r="I195" s="11" t="s">
        <v>251</v>
      </c>
      <c r="J195" s="27" t="s">
        <v>39</v>
      </c>
      <c r="K195" s="73"/>
      <c r="L195" s="73">
        <f t="shared" si="55"/>
        <v>0</v>
      </c>
      <c r="M195" s="120"/>
      <c r="N195" s="46"/>
      <c r="O195" s="46">
        <f t="shared" si="56"/>
        <v>0</v>
      </c>
      <c r="P195" s="1">
        <f t="shared" si="57"/>
        <v>0</v>
      </c>
      <c r="Q195" s="73">
        <f t="shared" si="45"/>
        <v>0</v>
      </c>
      <c r="R195" s="76">
        <f t="shared" si="58"/>
        <v>0</v>
      </c>
      <c r="S195" s="49"/>
      <c r="T195" s="49"/>
      <c r="U195" s="115"/>
      <c r="V195" s="49"/>
      <c r="W195" s="49"/>
      <c r="X195" s="49"/>
      <c r="Y195" s="49"/>
      <c r="Z195" s="49"/>
      <c r="AA195" s="49"/>
      <c r="AB195" s="49"/>
    </row>
    <row r="196" spans="1:28" s="119" customFormat="1" ht="15" customHeight="1" x14ac:dyDescent="0.25">
      <c r="A196" s="70" t="str">
        <f t="shared" si="50"/>
        <v/>
      </c>
      <c r="B196" s="70" t="s">
        <v>276</v>
      </c>
      <c r="C196" s="71" t="e">
        <f t="shared" si="49"/>
        <v>#DIV/0!</v>
      </c>
      <c r="D196" s="84"/>
      <c r="E196" s="84"/>
      <c r="F196" s="57">
        <v>999618000</v>
      </c>
      <c r="G196" s="371"/>
      <c r="H196" s="174"/>
      <c r="I196" s="11" t="s">
        <v>252</v>
      </c>
      <c r="J196" s="27" t="s">
        <v>6</v>
      </c>
      <c r="K196" s="73"/>
      <c r="L196" s="73">
        <f t="shared" si="55"/>
        <v>0</v>
      </c>
      <c r="M196" s="120"/>
      <c r="N196" s="46"/>
      <c r="O196" s="46">
        <f t="shared" si="56"/>
        <v>0</v>
      </c>
      <c r="P196" s="1" t="str">
        <f t="shared" si="57"/>
        <v>0.00%</v>
      </c>
      <c r="Q196" s="73">
        <f t="shared" si="45"/>
        <v>0</v>
      </c>
      <c r="R196" s="76">
        <f t="shared" si="58"/>
        <v>0</v>
      </c>
      <c r="S196" s="49"/>
      <c r="T196" s="49"/>
      <c r="U196" s="115"/>
      <c r="V196" s="49"/>
      <c r="W196" s="49"/>
      <c r="X196" s="49"/>
      <c r="Y196" s="49"/>
      <c r="Z196" s="49"/>
      <c r="AA196" s="49"/>
      <c r="AB196" s="49"/>
    </row>
    <row r="197" spans="1:28" s="119" customFormat="1" x14ac:dyDescent="0.25">
      <c r="A197" s="70" t="str">
        <f t="shared" si="50"/>
        <v/>
      </c>
      <c r="B197" s="70"/>
      <c r="C197" s="71" t="e">
        <f t="shared" si="49"/>
        <v>#DIV/0!</v>
      </c>
      <c r="D197" s="84"/>
      <c r="E197" s="84"/>
      <c r="F197" s="56">
        <v>999618250</v>
      </c>
      <c r="G197" s="374"/>
      <c r="H197" s="23">
        <v>1</v>
      </c>
      <c r="I197" s="48" t="s">
        <v>112</v>
      </c>
      <c r="J197" s="2" t="s">
        <v>39</v>
      </c>
      <c r="K197" s="73"/>
      <c r="L197" s="73">
        <f t="shared" si="44"/>
        <v>0</v>
      </c>
      <c r="M197" s="120"/>
      <c r="N197" s="46"/>
      <c r="O197" s="46">
        <f t="shared" ref="O197:O243" si="59">M197+N197</f>
        <v>0</v>
      </c>
      <c r="P197" s="1">
        <f t="shared" ref="P197:P244" si="60">IFERROR(O197/H197,"0.00%")</f>
        <v>0</v>
      </c>
      <c r="Q197" s="73">
        <f t="shared" si="45"/>
        <v>0</v>
      </c>
      <c r="R197" s="76">
        <f t="shared" ref="R197:R244" si="61">P197*L197</f>
        <v>0</v>
      </c>
      <c r="S197" s="49"/>
      <c r="T197" s="49"/>
      <c r="U197" s="115"/>
      <c r="V197" s="49"/>
      <c r="W197" s="49"/>
      <c r="X197" s="49"/>
      <c r="Y197" s="49"/>
      <c r="Z197" s="49"/>
      <c r="AA197" s="49"/>
      <c r="AB197" s="49"/>
    </row>
    <row r="198" spans="1:28" s="119" customFormat="1" ht="15" customHeight="1" x14ac:dyDescent="0.25">
      <c r="A198" s="70" t="str">
        <f t="shared" si="50"/>
        <v/>
      </c>
      <c r="B198" s="70" t="s">
        <v>276</v>
      </c>
      <c r="C198" s="71" t="e">
        <f t="shared" si="49"/>
        <v>#DIV/0!</v>
      </c>
      <c r="D198" s="84"/>
      <c r="E198" s="84"/>
      <c r="F198" s="57">
        <v>999618500</v>
      </c>
      <c r="G198" s="371"/>
      <c r="H198" s="174"/>
      <c r="I198" s="11" t="s">
        <v>253</v>
      </c>
      <c r="J198" s="27" t="s">
        <v>111</v>
      </c>
      <c r="K198" s="73"/>
      <c r="L198" s="73">
        <f>ROUND(K198*H198,2)</f>
        <v>0</v>
      </c>
      <c r="M198" s="120"/>
      <c r="N198" s="46"/>
      <c r="O198" s="46">
        <f t="shared" si="59"/>
        <v>0</v>
      </c>
      <c r="P198" s="1" t="str">
        <f t="shared" si="60"/>
        <v>0.00%</v>
      </c>
      <c r="Q198" s="73">
        <f t="shared" si="45"/>
        <v>0</v>
      </c>
      <c r="R198" s="76">
        <f t="shared" si="61"/>
        <v>0</v>
      </c>
      <c r="S198" s="49"/>
      <c r="T198" s="49"/>
      <c r="U198" s="115"/>
      <c r="V198" s="49"/>
      <c r="W198" s="49"/>
      <c r="X198" s="49"/>
      <c r="Y198" s="49"/>
      <c r="Z198" s="49"/>
      <c r="AA198" s="49"/>
      <c r="AB198" s="49"/>
    </row>
    <row r="199" spans="1:28" s="119" customFormat="1" ht="15" customHeight="1" x14ac:dyDescent="0.25">
      <c r="A199" s="70" t="str">
        <f t="shared" si="50"/>
        <v/>
      </c>
      <c r="B199" s="70" t="s">
        <v>276</v>
      </c>
      <c r="C199" s="71" t="e">
        <f t="shared" si="49"/>
        <v>#DIV/0!</v>
      </c>
      <c r="D199" s="84"/>
      <c r="E199" s="84"/>
      <c r="F199" s="57">
        <v>999618550</v>
      </c>
      <c r="G199" s="371"/>
      <c r="H199" s="174"/>
      <c r="I199" s="11" t="s">
        <v>254</v>
      </c>
      <c r="J199" s="27" t="s">
        <v>111</v>
      </c>
      <c r="K199" s="73"/>
      <c r="L199" s="73">
        <f>ROUND(K199*H199,2)</f>
        <v>0</v>
      </c>
      <c r="M199" s="120"/>
      <c r="N199" s="46"/>
      <c r="O199" s="46">
        <f t="shared" si="59"/>
        <v>0</v>
      </c>
      <c r="P199" s="1" t="str">
        <f t="shared" si="60"/>
        <v>0.00%</v>
      </c>
      <c r="Q199" s="73">
        <f t="shared" si="45"/>
        <v>0</v>
      </c>
      <c r="R199" s="76">
        <f t="shared" si="61"/>
        <v>0</v>
      </c>
      <c r="S199" s="49"/>
      <c r="T199" s="49"/>
      <c r="U199" s="115"/>
      <c r="V199" s="49"/>
      <c r="W199" s="49"/>
      <c r="X199" s="49"/>
      <c r="Y199" s="49"/>
      <c r="Z199" s="49"/>
      <c r="AA199" s="49"/>
      <c r="AB199" s="49"/>
    </row>
    <row r="200" spans="1:28" s="119" customFormat="1" x14ac:dyDescent="0.25">
      <c r="A200" s="70" t="str">
        <f t="shared" si="50"/>
        <v/>
      </c>
      <c r="B200" s="70"/>
      <c r="C200" s="71" t="e">
        <f t="shared" si="49"/>
        <v>#DIV/0!</v>
      </c>
      <c r="D200" s="84"/>
      <c r="E200" s="84"/>
      <c r="F200" s="56">
        <v>999619100</v>
      </c>
      <c r="G200" s="374"/>
      <c r="H200" s="23">
        <v>1</v>
      </c>
      <c r="I200" s="3" t="s">
        <v>28</v>
      </c>
      <c r="J200" s="2" t="s">
        <v>39</v>
      </c>
      <c r="K200" s="73"/>
      <c r="L200" s="73">
        <f t="shared" si="44"/>
        <v>0</v>
      </c>
      <c r="M200" s="120"/>
      <c r="N200" s="46"/>
      <c r="O200" s="46">
        <f t="shared" si="59"/>
        <v>0</v>
      </c>
      <c r="P200" s="1">
        <f t="shared" si="60"/>
        <v>0</v>
      </c>
      <c r="Q200" s="73">
        <f t="shared" si="45"/>
        <v>0</v>
      </c>
      <c r="R200" s="76">
        <f t="shared" si="61"/>
        <v>0</v>
      </c>
      <c r="S200" s="49"/>
      <c r="T200" s="49"/>
      <c r="U200" s="115"/>
      <c r="V200" s="49"/>
      <c r="W200" s="49"/>
      <c r="X200" s="49"/>
      <c r="Y200" s="49"/>
      <c r="Z200" s="49"/>
      <c r="AA200" s="49"/>
      <c r="AB200" s="49"/>
    </row>
    <row r="201" spans="1:28" s="119" customFormat="1" ht="15" customHeight="1" x14ac:dyDescent="0.25">
      <c r="A201" s="70" t="str">
        <f t="shared" si="50"/>
        <v/>
      </c>
      <c r="B201" s="70" t="s">
        <v>276</v>
      </c>
      <c r="C201" s="71" t="e">
        <f t="shared" si="49"/>
        <v>#DIV/0!</v>
      </c>
      <c r="D201" s="84"/>
      <c r="E201" s="84"/>
      <c r="F201" s="57">
        <v>999619150</v>
      </c>
      <c r="G201" s="371"/>
      <c r="H201" s="174"/>
      <c r="I201" s="11" t="s">
        <v>255</v>
      </c>
      <c r="J201" s="27" t="s">
        <v>256</v>
      </c>
      <c r="K201" s="73"/>
      <c r="L201" s="73">
        <f t="shared" si="44"/>
        <v>0</v>
      </c>
      <c r="M201" s="120"/>
      <c r="N201" s="46"/>
      <c r="O201" s="46">
        <f t="shared" ref="O201:O206" si="62">M201+N201</f>
        <v>0</v>
      </c>
      <c r="P201" s="1" t="str">
        <f t="shared" ref="P201:P206" si="63">IFERROR(O201/H201,"0.00%")</f>
        <v>0.00%</v>
      </c>
      <c r="Q201" s="73">
        <f t="shared" si="45"/>
        <v>0</v>
      </c>
      <c r="R201" s="76">
        <f t="shared" ref="R201:R206" si="64">P201*L201</f>
        <v>0</v>
      </c>
      <c r="S201" s="49"/>
      <c r="T201" s="49"/>
      <c r="U201" s="115"/>
      <c r="V201" s="49"/>
      <c r="W201" s="49"/>
      <c r="X201" s="49"/>
      <c r="Y201" s="49"/>
      <c r="Z201" s="49"/>
      <c r="AA201" s="49"/>
      <c r="AB201" s="49"/>
    </row>
    <row r="202" spans="1:28" s="119" customFormat="1" ht="15" customHeight="1" x14ac:dyDescent="0.25">
      <c r="A202" s="70" t="str">
        <f t="shared" si="50"/>
        <v/>
      </c>
      <c r="B202" s="70" t="s">
        <v>276</v>
      </c>
      <c r="C202" s="71" t="e">
        <f t="shared" si="49"/>
        <v>#DIV/0!</v>
      </c>
      <c r="D202" s="84"/>
      <c r="E202" s="84"/>
      <c r="F202" s="57">
        <v>999619175</v>
      </c>
      <c r="G202" s="371"/>
      <c r="H202" s="174"/>
      <c r="I202" s="11" t="s">
        <v>257</v>
      </c>
      <c r="J202" s="27" t="s">
        <v>256</v>
      </c>
      <c r="K202" s="73"/>
      <c r="L202" s="73">
        <f t="shared" si="44"/>
        <v>0</v>
      </c>
      <c r="M202" s="120"/>
      <c r="N202" s="46"/>
      <c r="O202" s="46">
        <f t="shared" si="62"/>
        <v>0</v>
      </c>
      <c r="P202" s="1" t="str">
        <f t="shared" si="63"/>
        <v>0.00%</v>
      </c>
      <c r="Q202" s="73">
        <f t="shared" si="45"/>
        <v>0</v>
      </c>
      <c r="R202" s="76">
        <f t="shared" si="64"/>
        <v>0</v>
      </c>
      <c r="S202" s="49"/>
      <c r="T202" s="49"/>
      <c r="U202" s="115"/>
      <c r="V202" s="49"/>
      <c r="W202" s="49"/>
      <c r="X202" s="49"/>
      <c r="Y202" s="49"/>
      <c r="Z202" s="49"/>
      <c r="AA202" s="49"/>
      <c r="AB202" s="49"/>
    </row>
    <row r="203" spans="1:28" s="119" customFormat="1" ht="15" customHeight="1" x14ac:dyDescent="0.25">
      <c r="A203" s="70" t="str">
        <f t="shared" si="50"/>
        <v/>
      </c>
      <c r="B203" s="70" t="s">
        <v>276</v>
      </c>
      <c r="C203" s="71" t="e">
        <f t="shared" si="49"/>
        <v>#DIV/0!</v>
      </c>
      <c r="D203" s="84"/>
      <c r="E203" s="84"/>
      <c r="F203" s="57">
        <v>999619250</v>
      </c>
      <c r="G203" s="371"/>
      <c r="H203" s="174"/>
      <c r="I203" s="11" t="s">
        <v>258</v>
      </c>
      <c r="J203" s="27" t="s">
        <v>111</v>
      </c>
      <c r="K203" s="73"/>
      <c r="L203" s="73">
        <f t="shared" si="44"/>
        <v>0</v>
      </c>
      <c r="M203" s="120"/>
      <c r="N203" s="46"/>
      <c r="O203" s="46">
        <f t="shared" si="62"/>
        <v>0</v>
      </c>
      <c r="P203" s="1" t="str">
        <f t="shared" si="63"/>
        <v>0.00%</v>
      </c>
      <c r="Q203" s="73">
        <f t="shared" si="45"/>
        <v>0</v>
      </c>
      <c r="R203" s="76">
        <f t="shared" si="64"/>
        <v>0</v>
      </c>
      <c r="S203" s="49"/>
      <c r="T203" s="49"/>
      <c r="U203" s="115"/>
      <c r="V203" s="49"/>
      <c r="W203" s="49"/>
      <c r="X203" s="49"/>
      <c r="Y203" s="49"/>
      <c r="Z203" s="49"/>
      <c r="AA203" s="49"/>
      <c r="AB203" s="49"/>
    </row>
    <row r="204" spans="1:28" s="119" customFormat="1" ht="15" customHeight="1" x14ac:dyDescent="0.25">
      <c r="A204" s="70" t="str">
        <f t="shared" si="50"/>
        <v/>
      </c>
      <c r="B204" s="70" t="s">
        <v>276</v>
      </c>
      <c r="C204" s="71" t="e">
        <f t="shared" si="49"/>
        <v>#DIV/0!</v>
      </c>
      <c r="D204" s="84"/>
      <c r="E204" s="84"/>
      <c r="F204" s="57">
        <v>999619500</v>
      </c>
      <c r="G204" s="371"/>
      <c r="H204" s="174"/>
      <c r="I204" s="11" t="s">
        <v>259</v>
      </c>
      <c r="J204" s="27" t="s">
        <v>260</v>
      </c>
      <c r="K204" s="73"/>
      <c r="L204" s="73">
        <f t="shared" si="44"/>
        <v>0</v>
      </c>
      <c r="M204" s="120"/>
      <c r="N204" s="46"/>
      <c r="O204" s="46">
        <f t="shared" si="62"/>
        <v>0</v>
      </c>
      <c r="P204" s="1" t="str">
        <f t="shared" si="63"/>
        <v>0.00%</v>
      </c>
      <c r="Q204" s="73">
        <f t="shared" si="45"/>
        <v>0</v>
      </c>
      <c r="R204" s="76">
        <f t="shared" si="64"/>
        <v>0</v>
      </c>
      <c r="S204" s="49"/>
      <c r="T204" s="49"/>
      <c r="U204" s="115"/>
      <c r="V204" s="49"/>
      <c r="W204" s="49"/>
      <c r="X204" s="49"/>
      <c r="Y204" s="49"/>
      <c r="Z204" s="49"/>
      <c r="AA204" s="49"/>
      <c r="AB204" s="49"/>
    </row>
    <row r="205" spans="1:28" s="119" customFormat="1" ht="15" customHeight="1" x14ac:dyDescent="0.25">
      <c r="A205" s="70" t="str">
        <f t="shared" si="50"/>
        <v/>
      </c>
      <c r="B205" s="70" t="s">
        <v>276</v>
      </c>
      <c r="C205" s="71" t="e">
        <f t="shared" si="49"/>
        <v>#DIV/0!</v>
      </c>
      <c r="D205" s="84"/>
      <c r="E205" s="84"/>
      <c r="F205" s="57">
        <v>999619600</v>
      </c>
      <c r="G205" s="371"/>
      <c r="H205" s="174"/>
      <c r="I205" s="11" t="s">
        <v>261</v>
      </c>
      <c r="J205" s="27" t="s">
        <v>108</v>
      </c>
      <c r="K205" s="73"/>
      <c r="L205" s="73">
        <f t="shared" si="44"/>
        <v>0</v>
      </c>
      <c r="M205" s="120"/>
      <c r="N205" s="46"/>
      <c r="O205" s="46">
        <f t="shared" si="62"/>
        <v>0</v>
      </c>
      <c r="P205" s="1" t="str">
        <f t="shared" si="63"/>
        <v>0.00%</v>
      </c>
      <c r="Q205" s="73">
        <f t="shared" si="45"/>
        <v>0</v>
      </c>
      <c r="R205" s="76">
        <f t="shared" si="64"/>
        <v>0</v>
      </c>
      <c r="S205" s="49"/>
      <c r="T205" s="49"/>
      <c r="U205" s="115"/>
      <c r="V205" s="49"/>
      <c r="W205" s="49"/>
      <c r="X205" s="49"/>
      <c r="Y205" s="49"/>
      <c r="Z205" s="49"/>
      <c r="AA205" s="49"/>
      <c r="AB205" s="49"/>
    </row>
    <row r="206" spans="1:28" s="119" customFormat="1" ht="15" customHeight="1" x14ac:dyDescent="0.25">
      <c r="A206" s="70" t="str">
        <f t="shared" si="50"/>
        <v/>
      </c>
      <c r="B206" s="70" t="s">
        <v>276</v>
      </c>
      <c r="C206" s="71" t="e">
        <f t="shared" si="49"/>
        <v>#DIV/0!</v>
      </c>
      <c r="D206" s="84"/>
      <c r="E206" s="84"/>
      <c r="F206" s="57">
        <v>999619700</v>
      </c>
      <c r="G206" s="371"/>
      <c r="H206" s="174"/>
      <c r="I206" s="11" t="s">
        <v>262</v>
      </c>
      <c r="J206" s="27" t="s">
        <v>111</v>
      </c>
      <c r="K206" s="73"/>
      <c r="L206" s="73">
        <f t="shared" si="44"/>
        <v>0</v>
      </c>
      <c r="M206" s="120"/>
      <c r="N206" s="46"/>
      <c r="O206" s="46">
        <f t="shared" si="62"/>
        <v>0</v>
      </c>
      <c r="P206" s="1" t="str">
        <f t="shared" si="63"/>
        <v>0.00%</v>
      </c>
      <c r="Q206" s="73">
        <f t="shared" si="45"/>
        <v>0</v>
      </c>
      <c r="R206" s="76">
        <f t="shared" si="64"/>
        <v>0</v>
      </c>
      <c r="S206" s="49"/>
      <c r="T206" s="49"/>
      <c r="U206" s="115"/>
      <c r="V206" s="49"/>
      <c r="W206" s="49"/>
      <c r="X206" s="49"/>
      <c r="Y206" s="49"/>
      <c r="Z206" s="49"/>
      <c r="AA206" s="49"/>
      <c r="AB206" s="49"/>
    </row>
    <row r="207" spans="1:28" s="119" customFormat="1" x14ac:dyDescent="0.25">
      <c r="A207" s="70" t="str">
        <f t="shared" si="50"/>
        <v/>
      </c>
      <c r="B207" s="70"/>
      <c r="C207" s="71" t="e">
        <f t="shared" si="49"/>
        <v>#DIV/0!</v>
      </c>
      <c r="D207" s="84"/>
      <c r="E207" s="319"/>
      <c r="F207" s="56">
        <v>999620110</v>
      </c>
      <c r="G207" s="374"/>
      <c r="H207" s="23">
        <v>1</v>
      </c>
      <c r="I207" s="48" t="s">
        <v>27</v>
      </c>
      <c r="J207" s="2" t="s">
        <v>39</v>
      </c>
      <c r="K207" s="73"/>
      <c r="L207" s="73">
        <f t="shared" si="44"/>
        <v>0</v>
      </c>
      <c r="M207" s="120"/>
      <c r="N207" s="46"/>
      <c r="O207" s="46">
        <f t="shared" si="59"/>
        <v>0</v>
      </c>
      <c r="P207" s="1">
        <f t="shared" si="60"/>
        <v>0</v>
      </c>
      <c r="Q207" s="73">
        <f t="shared" si="45"/>
        <v>0</v>
      </c>
      <c r="R207" s="76">
        <f t="shared" si="61"/>
        <v>0</v>
      </c>
      <c r="S207" s="49"/>
      <c r="T207" s="318"/>
      <c r="U207" s="115"/>
      <c r="V207" s="49"/>
      <c r="W207" s="49"/>
      <c r="X207" s="49"/>
      <c r="Y207" s="49"/>
      <c r="Z207" s="49"/>
      <c r="AA207" s="49"/>
      <c r="AB207" s="49"/>
    </row>
    <row r="208" spans="1:28" s="119" customFormat="1" x14ac:dyDescent="0.25">
      <c r="A208" s="70" t="str">
        <f t="shared" si="50"/>
        <v/>
      </c>
      <c r="B208" s="70" t="s">
        <v>276</v>
      </c>
      <c r="C208" s="71" t="e">
        <f t="shared" si="49"/>
        <v>#DIV/0!</v>
      </c>
      <c r="D208" s="84"/>
      <c r="E208" s="84"/>
      <c r="F208" s="56">
        <v>999620200</v>
      </c>
      <c r="G208" s="374"/>
      <c r="H208" s="23"/>
      <c r="I208" s="48" t="s">
        <v>263</v>
      </c>
      <c r="J208" s="2" t="s">
        <v>264</v>
      </c>
      <c r="K208" s="73"/>
      <c r="L208" s="73">
        <f>ROUND(K208*H210,2)</f>
        <v>0</v>
      </c>
      <c r="M208" s="120"/>
      <c r="N208" s="46"/>
      <c r="O208" s="46">
        <f>M208+N208</f>
        <v>0</v>
      </c>
      <c r="P208" s="1" t="str">
        <f>IFERROR(O208/H210,"0.00%")</f>
        <v>0.00%</v>
      </c>
      <c r="Q208" s="73">
        <f t="shared" si="45"/>
        <v>0</v>
      </c>
      <c r="R208" s="76">
        <f>P208*L208</f>
        <v>0</v>
      </c>
      <c r="S208" s="49"/>
      <c r="T208" s="49"/>
      <c r="U208" s="115"/>
      <c r="V208" s="49"/>
      <c r="W208" s="49"/>
      <c r="X208" s="49"/>
      <c r="Y208" s="49"/>
      <c r="Z208" s="49"/>
      <c r="AA208" s="49"/>
      <c r="AB208" s="49"/>
    </row>
    <row r="209" spans="1:28" s="119" customFormat="1" x14ac:dyDescent="0.25">
      <c r="A209" s="70" t="str">
        <f t="shared" si="50"/>
        <v/>
      </c>
      <c r="B209" s="70" t="s">
        <v>276</v>
      </c>
      <c r="C209" s="71" t="e">
        <f t="shared" si="49"/>
        <v>#DIV/0!</v>
      </c>
      <c r="D209" s="84"/>
      <c r="E209" s="84"/>
      <c r="F209" s="56">
        <v>999620210</v>
      </c>
      <c r="G209" s="374"/>
      <c r="H209" s="23"/>
      <c r="I209" s="48" t="s">
        <v>265</v>
      </c>
      <c r="J209" s="2" t="s">
        <v>264</v>
      </c>
      <c r="K209" s="73"/>
      <c r="L209" s="73">
        <f>ROUND(K209*H209,2)</f>
        <v>0</v>
      </c>
      <c r="M209" s="120"/>
      <c r="N209" s="46"/>
      <c r="O209" s="46">
        <f>M209+N209</f>
        <v>0</v>
      </c>
      <c r="P209" s="1" t="str">
        <f>IFERROR(O209/H209,"0.00%")</f>
        <v>0.00%</v>
      </c>
      <c r="Q209" s="73">
        <f t="shared" si="45"/>
        <v>0</v>
      </c>
      <c r="R209" s="76">
        <f>P209*L209</f>
        <v>0</v>
      </c>
      <c r="S209" s="49"/>
      <c r="T209" s="49"/>
      <c r="U209" s="115"/>
      <c r="V209" s="49"/>
      <c r="W209" s="49"/>
      <c r="X209" s="49"/>
      <c r="Y209" s="49"/>
      <c r="Z209" s="49"/>
      <c r="AA209" s="49"/>
      <c r="AB209" s="49"/>
    </row>
    <row r="210" spans="1:28" s="119" customFormat="1" x14ac:dyDescent="0.25">
      <c r="A210" s="70" t="str">
        <f t="shared" si="50"/>
        <v/>
      </c>
      <c r="B210" s="70" t="s">
        <v>276</v>
      </c>
      <c r="C210" s="71" t="e">
        <f t="shared" si="49"/>
        <v>#DIV/0!</v>
      </c>
      <c r="D210" s="84"/>
      <c r="E210" s="84"/>
      <c r="F210" s="56">
        <v>999620220</v>
      </c>
      <c r="G210" s="374"/>
      <c r="H210" s="23"/>
      <c r="I210" s="48" t="s">
        <v>266</v>
      </c>
      <c r="J210" s="2" t="s">
        <v>264</v>
      </c>
      <c r="K210" s="73"/>
      <c r="L210" s="73">
        <f>ROUND(K210*H210,2)</f>
        <v>0</v>
      </c>
      <c r="M210" s="120"/>
      <c r="N210" s="46"/>
      <c r="O210" s="46">
        <f>M210+N210</f>
        <v>0</v>
      </c>
      <c r="P210" s="1" t="str">
        <f>IFERROR(O210/#REF!,"0.00%")</f>
        <v>0.00%</v>
      </c>
      <c r="Q210" s="73">
        <f t="shared" si="45"/>
        <v>0</v>
      </c>
      <c r="R210" s="76">
        <f>P210*L210</f>
        <v>0</v>
      </c>
      <c r="S210" s="49"/>
      <c r="T210" s="49"/>
      <c r="U210" s="115"/>
      <c r="V210" s="49"/>
      <c r="W210" s="49"/>
      <c r="X210" s="49"/>
      <c r="Y210" s="49"/>
      <c r="Z210" s="49"/>
      <c r="AA210" s="49"/>
      <c r="AB210" s="49"/>
    </row>
    <row r="211" spans="1:28" s="119" customFormat="1" x14ac:dyDescent="0.25">
      <c r="A211" s="70" t="str">
        <f t="shared" si="50"/>
        <v/>
      </c>
      <c r="B211" s="70" t="s">
        <v>276</v>
      </c>
      <c r="C211" s="71" t="e">
        <f t="shared" si="49"/>
        <v>#DIV/0!</v>
      </c>
      <c r="D211" s="84"/>
      <c r="E211" s="84"/>
      <c r="F211" s="56">
        <v>999620230</v>
      </c>
      <c r="G211" s="374"/>
      <c r="H211" s="23"/>
      <c r="I211" s="48" t="s">
        <v>267</v>
      </c>
      <c r="J211" s="2" t="s">
        <v>264</v>
      </c>
      <c r="K211" s="73"/>
      <c r="L211" s="73">
        <f>ROUND(K211*H211,2)</f>
        <v>0</v>
      </c>
      <c r="M211" s="120"/>
      <c r="N211" s="46"/>
      <c r="O211" s="46">
        <f>M211+N211</f>
        <v>0</v>
      </c>
      <c r="P211" s="1" t="str">
        <f>IFERROR(O211/H211,"0.00%")</f>
        <v>0.00%</v>
      </c>
      <c r="Q211" s="73">
        <f t="shared" si="45"/>
        <v>0</v>
      </c>
      <c r="R211" s="76">
        <f>P211*L211</f>
        <v>0</v>
      </c>
      <c r="S211" s="49"/>
      <c r="T211" s="49"/>
      <c r="U211" s="115"/>
      <c r="V211" s="49"/>
      <c r="W211" s="49"/>
      <c r="X211" s="49"/>
      <c r="Y211" s="49"/>
      <c r="Z211" s="49"/>
      <c r="AA211" s="49"/>
      <c r="AB211" s="49"/>
    </row>
    <row r="212" spans="1:28" s="119" customFormat="1" x14ac:dyDescent="0.25">
      <c r="A212" s="70" t="str">
        <f t="shared" si="50"/>
        <v/>
      </c>
      <c r="B212" s="70"/>
      <c r="C212" s="71" t="e">
        <f t="shared" si="49"/>
        <v>#DIV/0!</v>
      </c>
      <c r="D212" s="84"/>
      <c r="E212" s="84"/>
      <c r="F212" s="56">
        <v>999622130</v>
      </c>
      <c r="G212" s="374"/>
      <c r="H212" s="23">
        <v>1</v>
      </c>
      <c r="I212" s="48" t="s">
        <v>71</v>
      </c>
      <c r="J212" s="2" t="s">
        <v>39</v>
      </c>
      <c r="K212" s="73"/>
      <c r="L212" s="73">
        <f t="shared" si="44"/>
        <v>0</v>
      </c>
      <c r="M212" s="120"/>
      <c r="N212" s="46"/>
      <c r="O212" s="46">
        <f t="shared" si="59"/>
        <v>0</v>
      </c>
      <c r="P212" s="1">
        <f t="shared" si="60"/>
        <v>0</v>
      </c>
      <c r="Q212" s="73">
        <f t="shared" si="45"/>
        <v>0</v>
      </c>
      <c r="R212" s="76">
        <f t="shared" si="61"/>
        <v>0</v>
      </c>
      <c r="S212" s="49"/>
      <c r="T212" s="49"/>
      <c r="U212" s="115"/>
      <c r="V212" s="49"/>
      <c r="W212" s="49"/>
      <c r="X212" s="49"/>
      <c r="Y212" s="49"/>
      <c r="Z212" s="49"/>
      <c r="AA212" s="49"/>
      <c r="AB212" s="49"/>
    </row>
    <row r="213" spans="1:28" s="119" customFormat="1" x14ac:dyDescent="0.25">
      <c r="A213" s="70" t="str">
        <f t="shared" si="50"/>
        <v/>
      </c>
      <c r="B213" s="70" t="s">
        <v>276</v>
      </c>
      <c r="C213" s="71" t="e">
        <f t="shared" si="49"/>
        <v>#DIV/0!</v>
      </c>
      <c r="D213" s="84"/>
      <c r="E213" s="84"/>
      <c r="F213" s="56">
        <v>999622140</v>
      </c>
      <c r="G213" s="374"/>
      <c r="H213" s="23"/>
      <c r="I213" s="48" t="s">
        <v>268</v>
      </c>
      <c r="J213" s="2" t="s">
        <v>107</v>
      </c>
      <c r="K213" s="73"/>
      <c r="L213" s="73">
        <f>ROUND(K213*H213,2)</f>
        <v>0</v>
      </c>
      <c r="M213" s="120"/>
      <c r="N213" s="46"/>
      <c r="O213" s="46">
        <f>M213+N213</f>
        <v>0</v>
      </c>
      <c r="P213" s="1" t="str">
        <f>IFERROR(O213/H213,"0.00%")</f>
        <v>0.00%</v>
      </c>
      <c r="Q213" s="73">
        <f t="shared" ref="Q213:Q244" si="65">K213*M213</f>
        <v>0</v>
      </c>
      <c r="R213" s="76">
        <f>P213*L213</f>
        <v>0</v>
      </c>
      <c r="S213" s="49"/>
      <c r="T213" s="49"/>
      <c r="U213" s="115"/>
      <c r="V213" s="49"/>
      <c r="W213" s="49"/>
      <c r="X213" s="49"/>
      <c r="Y213" s="49"/>
      <c r="Z213" s="49"/>
      <c r="AA213" s="49"/>
      <c r="AB213" s="49"/>
    </row>
    <row r="214" spans="1:28" s="119" customFormat="1" x14ac:dyDescent="0.25">
      <c r="A214" s="70" t="str">
        <f t="shared" si="50"/>
        <v/>
      </c>
      <c r="B214" s="70"/>
      <c r="C214" s="71" t="e">
        <f t="shared" si="49"/>
        <v>#DIV/0!</v>
      </c>
      <c r="D214" s="84"/>
      <c r="E214" s="84"/>
      <c r="F214" s="56">
        <v>999623000</v>
      </c>
      <c r="G214" s="374"/>
      <c r="H214" s="23"/>
      <c r="I214" s="48" t="s">
        <v>269</v>
      </c>
      <c r="J214" s="2" t="s">
        <v>111</v>
      </c>
      <c r="K214" s="73"/>
      <c r="L214" s="73">
        <f>ROUND(K214*H214,2)</f>
        <v>0</v>
      </c>
      <c r="M214" s="120"/>
      <c r="N214" s="46"/>
      <c r="O214" s="46">
        <f>M214+N214</f>
        <v>0</v>
      </c>
      <c r="P214" s="1" t="str">
        <f>IFERROR(O214/H214,"0.00%")</f>
        <v>0.00%</v>
      </c>
      <c r="Q214" s="73">
        <f t="shared" si="65"/>
        <v>0</v>
      </c>
      <c r="R214" s="76">
        <f>P214*L214</f>
        <v>0</v>
      </c>
      <c r="S214" s="49"/>
      <c r="T214" s="49"/>
      <c r="U214" s="115"/>
      <c r="V214" s="49"/>
      <c r="W214" s="49"/>
      <c r="X214" s="49"/>
      <c r="Y214" s="49"/>
      <c r="Z214" s="49"/>
      <c r="AA214" s="49"/>
      <c r="AB214" s="49"/>
    </row>
    <row r="215" spans="1:28" s="119" customFormat="1" x14ac:dyDescent="0.25">
      <c r="A215" s="70" t="str">
        <f t="shared" si="50"/>
        <v/>
      </c>
      <c r="B215" s="70" t="s">
        <v>272</v>
      </c>
      <c r="C215" s="71" t="e">
        <f t="shared" si="49"/>
        <v>#DIV/0!</v>
      </c>
      <c r="D215" s="84"/>
      <c r="E215" s="84"/>
      <c r="F215" s="67">
        <v>999699105</v>
      </c>
      <c r="G215" s="385"/>
      <c r="H215" s="184"/>
      <c r="I215" s="112" t="s">
        <v>177</v>
      </c>
      <c r="J215" s="37" t="s">
        <v>83</v>
      </c>
      <c r="K215" s="73"/>
      <c r="L215" s="73">
        <f t="shared" si="44"/>
        <v>0</v>
      </c>
      <c r="M215" s="120"/>
      <c r="N215" s="46"/>
      <c r="O215" s="46">
        <f t="shared" si="59"/>
        <v>0</v>
      </c>
      <c r="P215" s="1" t="str">
        <f t="shared" si="60"/>
        <v>0.00%</v>
      </c>
      <c r="Q215" s="73">
        <f t="shared" si="65"/>
        <v>0</v>
      </c>
      <c r="R215" s="76">
        <f t="shared" si="61"/>
        <v>0</v>
      </c>
      <c r="S215" s="49"/>
      <c r="T215" s="49"/>
      <c r="U215" s="115"/>
      <c r="V215" s="49"/>
      <c r="W215" s="49"/>
      <c r="X215" s="49"/>
      <c r="Y215" s="49"/>
      <c r="Z215" s="49"/>
      <c r="AA215" s="49"/>
      <c r="AB215" s="49"/>
    </row>
    <row r="216" spans="1:28" s="119" customFormat="1" x14ac:dyDescent="0.25">
      <c r="A216" s="70" t="str">
        <f t="shared" si="50"/>
        <v/>
      </c>
      <c r="B216" s="70" t="s">
        <v>272</v>
      </c>
      <c r="C216" s="71" t="e">
        <f t="shared" ref="C216:C244" si="66">L216/$R$6</f>
        <v>#DIV/0!</v>
      </c>
      <c r="D216" s="84"/>
      <c r="E216" s="84"/>
      <c r="F216" s="66">
        <v>999699115</v>
      </c>
      <c r="G216" s="384"/>
      <c r="H216" s="183"/>
      <c r="I216" s="113" t="s">
        <v>178</v>
      </c>
      <c r="J216" s="6" t="s">
        <v>83</v>
      </c>
      <c r="K216" s="73"/>
      <c r="L216" s="73">
        <f t="shared" si="44"/>
        <v>0</v>
      </c>
      <c r="M216" s="120"/>
      <c r="N216" s="46"/>
      <c r="O216" s="46">
        <f t="shared" si="59"/>
        <v>0</v>
      </c>
      <c r="P216" s="1" t="str">
        <f t="shared" si="60"/>
        <v>0.00%</v>
      </c>
      <c r="Q216" s="73">
        <f t="shared" si="65"/>
        <v>0</v>
      </c>
      <c r="R216" s="76">
        <f t="shared" si="61"/>
        <v>0</v>
      </c>
      <c r="S216" s="49"/>
      <c r="T216" s="49"/>
      <c r="U216" s="115"/>
      <c r="V216" s="49"/>
      <c r="W216" s="49"/>
      <c r="X216" s="49"/>
      <c r="Y216" s="49"/>
      <c r="Z216" s="49"/>
      <c r="AA216" s="49"/>
      <c r="AB216" s="49"/>
    </row>
    <row r="217" spans="1:28" s="119" customFormat="1" x14ac:dyDescent="0.25">
      <c r="A217" s="70" t="str">
        <f t="shared" si="50"/>
        <v/>
      </c>
      <c r="B217" s="70" t="s">
        <v>272</v>
      </c>
      <c r="C217" s="71" t="e">
        <f t="shared" si="66"/>
        <v>#DIV/0!</v>
      </c>
      <c r="D217" s="84"/>
      <c r="E217" s="84"/>
      <c r="F217" s="66">
        <v>999699125</v>
      </c>
      <c r="G217" s="384"/>
      <c r="H217" s="183"/>
      <c r="I217" s="113" t="s">
        <v>56</v>
      </c>
      <c r="J217" s="6" t="s">
        <v>83</v>
      </c>
      <c r="K217" s="73"/>
      <c r="L217" s="73">
        <f t="shared" si="44"/>
        <v>0</v>
      </c>
      <c r="M217" s="120"/>
      <c r="N217" s="46"/>
      <c r="O217" s="46">
        <f t="shared" si="59"/>
        <v>0</v>
      </c>
      <c r="P217" s="1" t="str">
        <f t="shared" si="60"/>
        <v>0.00%</v>
      </c>
      <c r="Q217" s="73">
        <f t="shared" si="65"/>
        <v>0</v>
      </c>
      <c r="R217" s="76">
        <f t="shared" si="61"/>
        <v>0</v>
      </c>
      <c r="S217" s="49"/>
      <c r="T217" s="49"/>
      <c r="U217" s="115"/>
      <c r="V217" s="49"/>
      <c r="W217" s="49"/>
      <c r="X217" s="49"/>
      <c r="Y217" s="49"/>
      <c r="Z217" s="49"/>
      <c r="AA217" s="49"/>
      <c r="AB217" s="49"/>
    </row>
    <row r="218" spans="1:28" s="119" customFormat="1" x14ac:dyDescent="0.25">
      <c r="A218" s="70" t="str">
        <f t="shared" ref="A218:A244" si="67">IF(K218&lt;&gt;"","x","")</f>
        <v/>
      </c>
      <c r="B218" s="70" t="s">
        <v>272</v>
      </c>
      <c r="C218" s="71" t="e">
        <f t="shared" si="66"/>
        <v>#DIV/0!</v>
      </c>
      <c r="D218" s="84"/>
      <c r="E218" s="84"/>
      <c r="F218" s="66">
        <v>999699200</v>
      </c>
      <c r="G218" s="384"/>
      <c r="H218" s="183">
        <v>1</v>
      </c>
      <c r="I218" s="36" t="s">
        <v>58</v>
      </c>
      <c r="J218" s="6" t="s">
        <v>39</v>
      </c>
      <c r="K218" s="73"/>
      <c r="L218" s="73">
        <f t="shared" si="44"/>
        <v>0</v>
      </c>
      <c r="M218" s="120"/>
      <c r="N218" s="46"/>
      <c r="O218" s="46">
        <f t="shared" si="59"/>
        <v>0</v>
      </c>
      <c r="P218" s="1">
        <f t="shared" si="60"/>
        <v>0</v>
      </c>
      <c r="Q218" s="73">
        <f t="shared" si="65"/>
        <v>0</v>
      </c>
      <c r="R218" s="76">
        <f t="shared" si="61"/>
        <v>0</v>
      </c>
      <c r="S218" s="49"/>
      <c r="T218" s="49"/>
      <c r="U218" s="115"/>
      <c r="V218" s="49"/>
      <c r="W218" s="49"/>
      <c r="X218" s="49"/>
      <c r="Y218" s="49"/>
      <c r="Z218" s="49"/>
      <c r="AA218" s="49"/>
      <c r="AB218" s="49"/>
    </row>
    <row r="219" spans="1:28" s="119" customFormat="1" x14ac:dyDescent="0.25">
      <c r="A219" s="70" t="str">
        <f t="shared" si="67"/>
        <v/>
      </c>
      <c r="B219" s="70" t="s">
        <v>272</v>
      </c>
      <c r="C219" s="71" t="e">
        <f t="shared" si="66"/>
        <v>#DIV/0!</v>
      </c>
      <c r="D219" s="84"/>
      <c r="E219" s="84"/>
      <c r="F219" s="66">
        <v>999699210</v>
      </c>
      <c r="G219" s="384"/>
      <c r="H219" s="183">
        <v>1</v>
      </c>
      <c r="I219" s="36" t="s">
        <v>91</v>
      </c>
      <c r="J219" s="6" t="s">
        <v>39</v>
      </c>
      <c r="K219" s="73"/>
      <c r="L219" s="73">
        <f t="shared" si="44"/>
        <v>0</v>
      </c>
      <c r="M219" s="120"/>
      <c r="N219" s="46"/>
      <c r="O219" s="46">
        <f t="shared" si="59"/>
        <v>0</v>
      </c>
      <c r="P219" s="1">
        <f t="shared" si="60"/>
        <v>0</v>
      </c>
      <c r="Q219" s="73">
        <f t="shared" si="65"/>
        <v>0</v>
      </c>
      <c r="R219" s="76">
        <f t="shared" si="61"/>
        <v>0</v>
      </c>
      <c r="S219" s="49"/>
      <c r="T219" s="49"/>
      <c r="U219" s="115"/>
      <c r="V219" s="49"/>
      <c r="W219" s="49"/>
      <c r="X219" s="49"/>
      <c r="Y219" s="49"/>
      <c r="Z219" s="49"/>
      <c r="AA219" s="49"/>
      <c r="AB219" s="49"/>
    </row>
    <row r="220" spans="1:28" s="119" customFormat="1" x14ac:dyDescent="0.25">
      <c r="A220" s="70" t="str">
        <f t="shared" si="67"/>
        <v/>
      </c>
      <c r="B220" s="70" t="s">
        <v>272</v>
      </c>
      <c r="C220" s="71" t="e">
        <f t="shared" si="66"/>
        <v>#DIV/0!</v>
      </c>
      <c r="D220" s="84"/>
      <c r="E220" s="84"/>
      <c r="F220" s="66">
        <v>999699220</v>
      </c>
      <c r="G220" s="384"/>
      <c r="H220" s="183">
        <v>1</v>
      </c>
      <c r="I220" s="36" t="s">
        <v>57</v>
      </c>
      <c r="J220" s="6" t="s">
        <v>39</v>
      </c>
      <c r="K220" s="73"/>
      <c r="L220" s="73">
        <f t="shared" si="44"/>
        <v>0</v>
      </c>
      <c r="M220" s="120"/>
      <c r="N220" s="46"/>
      <c r="O220" s="46">
        <f t="shared" si="59"/>
        <v>0</v>
      </c>
      <c r="P220" s="1">
        <f t="shared" si="60"/>
        <v>0</v>
      </c>
      <c r="Q220" s="73">
        <f t="shared" si="65"/>
        <v>0</v>
      </c>
      <c r="R220" s="76">
        <f t="shared" si="61"/>
        <v>0</v>
      </c>
      <c r="S220" s="49"/>
      <c r="T220" s="49"/>
      <c r="U220" s="115"/>
      <c r="V220" s="49"/>
      <c r="W220" s="49"/>
      <c r="X220" s="49"/>
      <c r="Y220" s="49"/>
      <c r="Z220" s="49"/>
      <c r="AA220" s="49"/>
      <c r="AB220" s="49"/>
    </row>
    <row r="221" spans="1:28" s="119" customFormat="1" x14ac:dyDescent="0.25">
      <c r="A221" s="70" t="str">
        <f t="shared" si="67"/>
        <v/>
      </c>
      <c r="B221" s="70" t="s">
        <v>272</v>
      </c>
      <c r="C221" s="71" t="e">
        <f t="shared" si="66"/>
        <v>#DIV/0!</v>
      </c>
      <c r="D221" s="84"/>
      <c r="E221" s="84"/>
      <c r="F221" s="66">
        <v>999699230</v>
      </c>
      <c r="G221" s="384"/>
      <c r="H221" s="183">
        <v>1</v>
      </c>
      <c r="I221" s="36" t="s">
        <v>53</v>
      </c>
      <c r="J221" s="6" t="s">
        <v>39</v>
      </c>
      <c r="K221" s="73"/>
      <c r="L221" s="73">
        <f t="shared" si="44"/>
        <v>0</v>
      </c>
      <c r="M221" s="120"/>
      <c r="N221" s="46"/>
      <c r="O221" s="46">
        <f t="shared" si="59"/>
        <v>0</v>
      </c>
      <c r="P221" s="1">
        <f t="shared" si="60"/>
        <v>0</v>
      </c>
      <c r="Q221" s="73">
        <f t="shared" si="65"/>
        <v>0</v>
      </c>
      <c r="R221" s="76">
        <f t="shared" si="61"/>
        <v>0</v>
      </c>
      <c r="S221" s="49"/>
      <c r="T221" s="49"/>
      <c r="U221" s="115"/>
      <c r="V221" s="49"/>
      <c r="W221" s="49"/>
      <c r="X221" s="49"/>
      <c r="Y221" s="49"/>
      <c r="Z221" s="49"/>
      <c r="AA221" s="49"/>
      <c r="AB221" s="49"/>
    </row>
    <row r="222" spans="1:28" s="119" customFormat="1" x14ac:dyDescent="0.25">
      <c r="A222" s="70" t="str">
        <f t="shared" si="67"/>
        <v/>
      </c>
      <c r="B222" s="70" t="s">
        <v>272</v>
      </c>
      <c r="C222" s="71" t="e">
        <f t="shared" si="66"/>
        <v>#DIV/0!</v>
      </c>
      <c r="D222" s="84"/>
      <c r="E222" s="84"/>
      <c r="F222" s="68">
        <v>999699240</v>
      </c>
      <c r="G222" s="386"/>
      <c r="H222" s="185">
        <v>1</v>
      </c>
      <c r="I222" s="38" t="s">
        <v>62</v>
      </c>
      <c r="J222" s="6" t="s">
        <v>39</v>
      </c>
      <c r="K222" s="73"/>
      <c r="L222" s="73">
        <f t="shared" si="44"/>
        <v>0</v>
      </c>
      <c r="M222" s="120"/>
      <c r="N222" s="46"/>
      <c r="O222" s="46">
        <f t="shared" si="59"/>
        <v>0</v>
      </c>
      <c r="P222" s="1">
        <f t="shared" si="60"/>
        <v>0</v>
      </c>
      <c r="Q222" s="73">
        <f t="shared" si="65"/>
        <v>0</v>
      </c>
      <c r="R222" s="76">
        <f t="shared" si="61"/>
        <v>0</v>
      </c>
      <c r="S222" s="49"/>
      <c r="T222" s="49"/>
      <c r="U222" s="115"/>
      <c r="V222" s="49"/>
      <c r="W222" s="49"/>
      <c r="X222" s="49"/>
      <c r="Y222" s="49"/>
      <c r="Z222" s="49"/>
      <c r="AA222" s="49"/>
      <c r="AB222" s="49"/>
    </row>
    <row r="223" spans="1:28" s="119" customFormat="1" x14ac:dyDescent="0.25">
      <c r="A223" s="70" t="str">
        <f t="shared" si="67"/>
        <v/>
      </c>
      <c r="B223" s="70" t="s">
        <v>272</v>
      </c>
      <c r="C223" s="71" t="e">
        <f t="shared" si="66"/>
        <v>#DIV/0!</v>
      </c>
      <c r="D223" s="84"/>
      <c r="E223" s="84"/>
      <c r="F223" s="66">
        <v>999699250</v>
      </c>
      <c r="G223" s="384"/>
      <c r="H223" s="183">
        <v>1</v>
      </c>
      <c r="I223" s="36" t="s">
        <v>50</v>
      </c>
      <c r="J223" s="6" t="s">
        <v>39</v>
      </c>
      <c r="K223" s="73"/>
      <c r="L223" s="73">
        <f t="shared" si="44"/>
        <v>0</v>
      </c>
      <c r="M223" s="120"/>
      <c r="N223" s="46"/>
      <c r="O223" s="46">
        <f t="shared" si="59"/>
        <v>0</v>
      </c>
      <c r="P223" s="1">
        <f t="shared" si="60"/>
        <v>0</v>
      </c>
      <c r="Q223" s="73">
        <f t="shared" si="65"/>
        <v>0</v>
      </c>
      <c r="R223" s="76">
        <f t="shared" si="61"/>
        <v>0</v>
      </c>
      <c r="S223" s="49"/>
      <c r="T223" s="49"/>
      <c r="U223" s="115"/>
      <c r="V223" s="49"/>
      <c r="W223" s="49"/>
      <c r="X223" s="49"/>
      <c r="Y223" s="49"/>
      <c r="Z223" s="49"/>
      <c r="AA223" s="49"/>
      <c r="AB223" s="49"/>
    </row>
    <row r="224" spans="1:28" s="119" customFormat="1" x14ac:dyDescent="0.25">
      <c r="A224" s="70" t="str">
        <f t="shared" si="67"/>
        <v/>
      </c>
      <c r="B224" s="70" t="s">
        <v>272</v>
      </c>
      <c r="C224" s="71" t="e">
        <f t="shared" si="66"/>
        <v>#DIV/0!</v>
      </c>
      <c r="D224" s="84"/>
      <c r="E224" s="84"/>
      <c r="F224" s="66">
        <v>999699260</v>
      </c>
      <c r="G224" s="384"/>
      <c r="H224" s="183">
        <v>1</v>
      </c>
      <c r="I224" s="36" t="s">
        <v>73</v>
      </c>
      <c r="J224" s="6" t="s">
        <v>39</v>
      </c>
      <c r="K224" s="73"/>
      <c r="L224" s="73">
        <f t="shared" si="44"/>
        <v>0</v>
      </c>
      <c r="M224" s="120"/>
      <c r="N224" s="46"/>
      <c r="O224" s="46">
        <f t="shared" si="59"/>
        <v>0</v>
      </c>
      <c r="P224" s="1">
        <f t="shared" si="60"/>
        <v>0</v>
      </c>
      <c r="Q224" s="73">
        <f t="shared" si="65"/>
        <v>0</v>
      </c>
      <c r="R224" s="76">
        <f t="shared" si="61"/>
        <v>0</v>
      </c>
      <c r="S224" s="49"/>
      <c r="T224" s="49"/>
      <c r="U224" s="115"/>
      <c r="V224" s="49"/>
      <c r="W224" s="49"/>
      <c r="X224" s="49"/>
      <c r="Y224" s="49"/>
      <c r="Z224" s="49"/>
      <c r="AA224" s="49"/>
      <c r="AB224" s="49"/>
    </row>
    <row r="225" spans="1:28" s="119" customFormat="1" x14ac:dyDescent="0.25">
      <c r="A225" s="70" t="str">
        <f t="shared" si="67"/>
        <v/>
      </c>
      <c r="B225" s="70" t="s">
        <v>272</v>
      </c>
      <c r="C225" s="71" t="e">
        <f t="shared" si="66"/>
        <v>#DIV/0!</v>
      </c>
      <c r="D225" s="84"/>
      <c r="E225" s="84"/>
      <c r="F225" s="57">
        <v>999699300</v>
      </c>
      <c r="G225" s="371"/>
      <c r="H225" s="174">
        <v>1</v>
      </c>
      <c r="I225" s="11" t="s">
        <v>66</v>
      </c>
      <c r="J225" s="6" t="s">
        <v>39</v>
      </c>
      <c r="K225" s="73"/>
      <c r="L225" s="73">
        <f t="shared" si="44"/>
        <v>0</v>
      </c>
      <c r="M225" s="120"/>
      <c r="N225" s="46"/>
      <c r="O225" s="46">
        <f t="shared" si="59"/>
        <v>0</v>
      </c>
      <c r="P225" s="1">
        <f t="shared" si="60"/>
        <v>0</v>
      </c>
      <c r="Q225" s="73">
        <f t="shared" si="65"/>
        <v>0</v>
      </c>
      <c r="R225" s="76">
        <f t="shared" si="61"/>
        <v>0</v>
      </c>
      <c r="S225" s="49"/>
      <c r="T225" s="49"/>
      <c r="U225" s="115"/>
      <c r="V225" s="49"/>
      <c r="W225" s="49"/>
      <c r="X225" s="49"/>
      <c r="Y225" s="49"/>
      <c r="Z225" s="49"/>
      <c r="AA225" s="49"/>
      <c r="AB225" s="49"/>
    </row>
    <row r="226" spans="1:28" s="119" customFormat="1" x14ac:dyDescent="0.25">
      <c r="A226" s="70" t="str">
        <f t="shared" si="67"/>
        <v/>
      </c>
      <c r="B226" s="70" t="s">
        <v>272</v>
      </c>
      <c r="C226" s="71" t="e">
        <f t="shared" si="66"/>
        <v>#DIV/0!</v>
      </c>
      <c r="D226" s="84"/>
      <c r="E226" s="84"/>
      <c r="F226" s="57">
        <v>999699310</v>
      </c>
      <c r="G226" s="371"/>
      <c r="H226" s="174">
        <v>1</v>
      </c>
      <c r="I226" s="11" t="s">
        <v>65</v>
      </c>
      <c r="J226" s="6" t="s">
        <v>39</v>
      </c>
      <c r="K226" s="73"/>
      <c r="L226" s="73">
        <f t="shared" si="44"/>
        <v>0</v>
      </c>
      <c r="M226" s="120"/>
      <c r="N226" s="46"/>
      <c r="O226" s="46">
        <f t="shared" si="59"/>
        <v>0</v>
      </c>
      <c r="P226" s="1">
        <f t="shared" si="60"/>
        <v>0</v>
      </c>
      <c r="Q226" s="73">
        <f t="shared" si="65"/>
        <v>0</v>
      </c>
      <c r="R226" s="76">
        <f t="shared" si="61"/>
        <v>0</v>
      </c>
      <c r="S226" s="49"/>
      <c r="T226" s="49"/>
      <c r="U226" s="115"/>
      <c r="V226" s="49"/>
      <c r="W226" s="49"/>
      <c r="X226" s="49"/>
      <c r="Y226" s="49"/>
      <c r="Z226" s="49"/>
      <c r="AA226" s="49"/>
      <c r="AB226" s="49"/>
    </row>
    <row r="227" spans="1:28" s="119" customFormat="1" x14ac:dyDescent="0.25">
      <c r="A227" s="70" t="str">
        <f t="shared" si="67"/>
        <v/>
      </c>
      <c r="B227" s="70" t="s">
        <v>272</v>
      </c>
      <c r="C227" s="71" t="e">
        <f t="shared" si="66"/>
        <v>#DIV/0!</v>
      </c>
      <c r="D227" s="84"/>
      <c r="E227" s="84"/>
      <c r="F227" s="57">
        <v>999699320</v>
      </c>
      <c r="G227" s="371"/>
      <c r="H227" s="174">
        <v>1</v>
      </c>
      <c r="I227" s="11" t="s">
        <v>64</v>
      </c>
      <c r="J227" s="6" t="s">
        <v>39</v>
      </c>
      <c r="K227" s="73"/>
      <c r="L227" s="73">
        <f t="shared" si="44"/>
        <v>0</v>
      </c>
      <c r="M227" s="120"/>
      <c r="N227" s="46"/>
      <c r="O227" s="46">
        <f t="shared" si="59"/>
        <v>0</v>
      </c>
      <c r="P227" s="1">
        <f t="shared" si="60"/>
        <v>0</v>
      </c>
      <c r="Q227" s="73">
        <f t="shared" si="65"/>
        <v>0</v>
      </c>
      <c r="R227" s="76">
        <f t="shared" si="61"/>
        <v>0</v>
      </c>
      <c r="S227" s="49"/>
      <c r="T227" s="49"/>
      <c r="U227" s="115"/>
      <c r="V227" s="49"/>
      <c r="W227" s="49"/>
      <c r="X227" s="49"/>
      <c r="Y227" s="49"/>
      <c r="Z227" s="49"/>
      <c r="AA227" s="49"/>
      <c r="AB227" s="49"/>
    </row>
    <row r="228" spans="1:28" s="119" customFormat="1" x14ac:dyDescent="0.25">
      <c r="A228" s="70" t="str">
        <f t="shared" si="67"/>
        <v/>
      </c>
      <c r="B228" s="70" t="s">
        <v>272</v>
      </c>
      <c r="C228" s="71" t="e">
        <f t="shared" si="66"/>
        <v>#DIV/0!</v>
      </c>
      <c r="D228" s="84"/>
      <c r="E228" s="84"/>
      <c r="F228" s="57">
        <v>999699330</v>
      </c>
      <c r="G228" s="371"/>
      <c r="H228" s="174">
        <v>1</v>
      </c>
      <c r="I228" s="11" t="s">
        <v>17</v>
      </c>
      <c r="J228" s="6" t="s">
        <v>39</v>
      </c>
      <c r="K228" s="73"/>
      <c r="L228" s="73">
        <f t="shared" si="44"/>
        <v>0</v>
      </c>
      <c r="M228" s="120"/>
      <c r="N228" s="46"/>
      <c r="O228" s="46">
        <f t="shared" si="59"/>
        <v>0</v>
      </c>
      <c r="P228" s="1">
        <f t="shared" si="60"/>
        <v>0</v>
      </c>
      <c r="Q228" s="73">
        <f t="shared" si="65"/>
        <v>0</v>
      </c>
      <c r="R228" s="76">
        <f t="shared" si="61"/>
        <v>0</v>
      </c>
      <c r="S228" s="49"/>
      <c r="T228" s="49"/>
      <c r="U228" s="115"/>
      <c r="V228" s="49"/>
      <c r="W228" s="49"/>
      <c r="X228" s="49"/>
      <c r="Y228" s="49"/>
      <c r="Z228" s="49"/>
      <c r="AA228" s="49"/>
      <c r="AB228" s="49"/>
    </row>
    <row r="229" spans="1:28" s="119" customFormat="1" x14ac:dyDescent="0.25">
      <c r="A229" s="70" t="str">
        <f t="shared" si="67"/>
        <v/>
      </c>
      <c r="B229" s="70" t="s">
        <v>272</v>
      </c>
      <c r="C229" s="71" t="e">
        <f t="shared" si="66"/>
        <v>#DIV/0!</v>
      </c>
      <c r="D229" s="84"/>
      <c r="E229" s="84"/>
      <c r="F229" s="66">
        <v>999699340</v>
      </c>
      <c r="G229" s="384"/>
      <c r="H229" s="183">
        <v>1</v>
      </c>
      <c r="I229" s="36" t="s">
        <v>55</v>
      </c>
      <c r="J229" s="6" t="s">
        <v>39</v>
      </c>
      <c r="K229" s="73"/>
      <c r="L229" s="73">
        <f t="shared" si="44"/>
        <v>0</v>
      </c>
      <c r="M229" s="120"/>
      <c r="N229" s="46"/>
      <c r="O229" s="46">
        <f t="shared" si="59"/>
        <v>0</v>
      </c>
      <c r="P229" s="1">
        <f t="shared" si="60"/>
        <v>0</v>
      </c>
      <c r="Q229" s="73">
        <f t="shared" si="65"/>
        <v>0</v>
      </c>
      <c r="R229" s="76">
        <f t="shared" si="61"/>
        <v>0</v>
      </c>
      <c r="S229" s="49"/>
      <c r="T229" s="49"/>
      <c r="U229" s="115"/>
      <c r="V229" s="49"/>
      <c r="W229" s="49"/>
      <c r="X229" s="49"/>
      <c r="Y229" s="49"/>
      <c r="Z229" s="49"/>
      <c r="AA229" s="49"/>
      <c r="AB229" s="49"/>
    </row>
    <row r="230" spans="1:28" s="119" customFormat="1" x14ac:dyDescent="0.25">
      <c r="A230" s="70" t="str">
        <f t="shared" si="67"/>
        <v/>
      </c>
      <c r="B230" s="70" t="s">
        <v>272</v>
      </c>
      <c r="C230" s="71" t="e">
        <f t="shared" si="66"/>
        <v>#DIV/0!</v>
      </c>
      <c r="D230" s="84"/>
      <c r="E230" s="84"/>
      <c r="F230" s="66">
        <v>999699500</v>
      </c>
      <c r="G230" s="384"/>
      <c r="H230" s="183">
        <v>1</v>
      </c>
      <c r="I230" s="36" t="s">
        <v>51</v>
      </c>
      <c r="J230" s="6" t="s">
        <v>39</v>
      </c>
      <c r="K230" s="73"/>
      <c r="L230" s="73">
        <f t="shared" si="44"/>
        <v>0</v>
      </c>
      <c r="M230" s="120"/>
      <c r="N230" s="46"/>
      <c r="O230" s="46">
        <f t="shared" si="59"/>
        <v>0</v>
      </c>
      <c r="P230" s="1">
        <f t="shared" si="60"/>
        <v>0</v>
      </c>
      <c r="Q230" s="73">
        <f t="shared" si="65"/>
        <v>0</v>
      </c>
      <c r="R230" s="76">
        <f t="shared" si="61"/>
        <v>0</v>
      </c>
      <c r="S230" s="49"/>
      <c r="T230" s="49"/>
      <c r="U230" s="115"/>
      <c r="V230" s="49"/>
      <c r="W230" s="49"/>
      <c r="X230" s="49"/>
      <c r="Y230" s="49"/>
      <c r="Z230" s="49"/>
      <c r="AA230" s="49"/>
      <c r="AB230" s="49"/>
    </row>
    <row r="231" spans="1:28" s="119" customFormat="1" x14ac:dyDescent="0.25">
      <c r="A231" s="70" t="str">
        <f t="shared" si="67"/>
        <v/>
      </c>
      <c r="B231" s="70" t="s">
        <v>272</v>
      </c>
      <c r="C231" s="71" t="e">
        <f t="shared" si="66"/>
        <v>#DIV/0!</v>
      </c>
      <c r="D231" s="84"/>
      <c r="E231" s="84"/>
      <c r="F231" s="66">
        <v>999699510</v>
      </c>
      <c r="G231" s="384"/>
      <c r="H231" s="183">
        <v>1</v>
      </c>
      <c r="I231" s="36" t="s">
        <v>54</v>
      </c>
      <c r="J231" s="6" t="s">
        <v>39</v>
      </c>
      <c r="K231" s="73"/>
      <c r="L231" s="73">
        <f t="shared" si="44"/>
        <v>0</v>
      </c>
      <c r="M231" s="120"/>
      <c r="N231" s="46"/>
      <c r="O231" s="46">
        <f t="shared" si="59"/>
        <v>0</v>
      </c>
      <c r="P231" s="1">
        <f t="shared" si="60"/>
        <v>0</v>
      </c>
      <c r="Q231" s="73">
        <f t="shared" si="65"/>
        <v>0</v>
      </c>
      <c r="R231" s="76">
        <f t="shared" si="61"/>
        <v>0</v>
      </c>
      <c r="S231" s="49"/>
      <c r="T231" s="49"/>
      <c r="U231" s="115"/>
      <c r="V231" s="49"/>
      <c r="W231" s="49"/>
      <c r="X231" s="49"/>
      <c r="Y231" s="49"/>
      <c r="Z231" s="49"/>
      <c r="AA231" s="49"/>
      <c r="AB231" s="49"/>
    </row>
    <row r="232" spans="1:28" s="119" customFormat="1" x14ac:dyDescent="0.25">
      <c r="A232" s="70" t="str">
        <f t="shared" si="67"/>
        <v/>
      </c>
      <c r="B232" s="70" t="s">
        <v>272</v>
      </c>
      <c r="C232" s="71" t="e">
        <f t="shared" si="66"/>
        <v>#DIV/0!</v>
      </c>
      <c r="D232" s="84"/>
      <c r="E232" s="84"/>
      <c r="F232" s="66">
        <v>999699520</v>
      </c>
      <c r="G232" s="384"/>
      <c r="H232" s="183">
        <v>1</v>
      </c>
      <c r="I232" s="36" t="s">
        <v>52</v>
      </c>
      <c r="J232" s="6" t="s">
        <v>39</v>
      </c>
      <c r="K232" s="73"/>
      <c r="L232" s="73">
        <f t="shared" si="44"/>
        <v>0</v>
      </c>
      <c r="M232" s="120"/>
      <c r="N232" s="46"/>
      <c r="O232" s="46">
        <f t="shared" si="59"/>
        <v>0</v>
      </c>
      <c r="P232" s="1">
        <f t="shared" si="60"/>
        <v>0</v>
      </c>
      <c r="Q232" s="73">
        <f t="shared" si="65"/>
        <v>0</v>
      </c>
      <c r="R232" s="76">
        <f t="shared" si="61"/>
        <v>0</v>
      </c>
      <c r="S232" s="49"/>
      <c r="T232" s="49"/>
      <c r="U232" s="115"/>
      <c r="V232" s="49"/>
      <c r="W232" s="49"/>
      <c r="X232" s="49"/>
      <c r="Y232" s="49"/>
      <c r="Z232" s="49"/>
      <c r="AA232" s="49"/>
      <c r="AB232" s="49"/>
    </row>
    <row r="233" spans="1:28" s="119" customFormat="1" x14ac:dyDescent="0.25">
      <c r="A233" s="70" t="str">
        <f t="shared" si="67"/>
        <v/>
      </c>
      <c r="B233" s="70" t="s">
        <v>272</v>
      </c>
      <c r="C233" s="71" t="e">
        <f t="shared" si="66"/>
        <v>#DIV/0!</v>
      </c>
      <c r="D233" s="84"/>
      <c r="E233" s="84"/>
      <c r="F233" s="66">
        <v>999699540</v>
      </c>
      <c r="G233" s="384"/>
      <c r="H233" s="183">
        <v>1</v>
      </c>
      <c r="I233" s="48" t="s">
        <v>101</v>
      </c>
      <c r="J233" s="6" t="s">
        <v>39</v>
      </c>
      <c r="K233" s="73"/>
      <c r="L233" s="73">
        <f t="shared" si="44"/>
        <v>0</v>
      </c>
      <c r="M233" s="120"/>
      <c r="N233" s="46"/>
      <c r="O233" s="46">
        <f t="shared" si="59"/>
        <v>0</v>
      </c>
      <c r="P233" s="1">
        <f t="shared" si="60"/>
        <v>0</v>
      </c>
      <c r="Q233" s="73">
        <f t="shared" si="65"/>
        <v>0</v>
      </c>
      <c r="R233" s="76">
        <f t="shared" si="61"/>
        <v>0</v>
      </c>
      <c r="S233" s="49"/>
      <c r="T233" s="49"/>
      <c r="U233" s="115"/>
      <c r="V233" s="49"/>
      <c r="W233" s="49"/>
      <c r="X233" s="49"/>
      <c r="Y233" s="49"/>
      <c r="Z233" s="49"/>
      <c r="AA233" s="49"/>
      <c r="AB233" s="49"/>
    </row>
    <row r="234" spans="1:28" s="119" customFormat="1" x14ac:dyDescent="0.25">
      <c r="A234" s="70" t="str">
        <f t="shared" si="67"/>
        <v/>
      </c>
      <c r="B234" s="70" t="s">
        <v>272</v>
      </c>
      <c r="C234" s="71" t="e">
        <f t="shared" si="66"/>
        <v>#DIV/0!</v>
      </c>
      <c r="D234" s="84"/>
      <c r="E234" s="84"/>
      <c r="F234" s="66">
        <v>999699550</v>
      </c>
      <c r="G234" s="384"/>
      <c r="H234" s="183">
        <v>1</v>
      </c>
      <c r="I234" s="48" t="s">
        <v>125</v>
      </c>
      <c r="J234" s="6" t="s">
        <v>39</v>
      </c>
      <c r="K234" s="73"/>
      <c r="L234" s="73">
        <f>ROUND(K234*H234,2)</f>
        <v>0</v>
      </c>
      <c r="M234" s="120"/>
      <c r="N234" s="46"/>
      <c r="O234" s="46">
        <f t="shared" si="59"/>
        <v>0</v>
      </c>
      <c r="P234" s="1">
        <f t="shared" si="60"/>
        <v>0</v>
      </c>
      <c r="Q234" s="73">
        <f t="shared" si="65"/>
        <v>0</v>
      </c>
      <c r="R234" s="76">
        <f t="shared" si="61"/>
        <v>0</v>
      </c>
      <c r="S234" s="49"/>
      <c r="T234" s="49"/>
      <c r="U234" s="115"/>
      <c r="V234" s="49"/>
      <c r="W234" s="49"/>
      <c r="X234" s="49"/>
      <c r="Y234" s="49"/>
      <c r="Z234" s="49"/>
      <c r="AA234" s="49"/>
      <c r="AB234" s="49"/>
    </row>
    <row r="235" spans="1:28" s="119" customFormat="1" x14ac:dyDescent="0.25">
      <c r="A235" s="70" t="str">
        <f t="shared" si="67"/>
        <v/>
      </c>
      <c r="B235" s="70" t="s">
        <v>272</v>
      </c>
      <c r="C235" s="71" t="e">
        <f t="shared" si="66"/>
        <v>#DIV/0!</v>
      </c>
      <c r="D235" s="84"/>
      <c r="E235" s="84"/>
      <c r="F235" s="69">
        <v>999699560</v>
      </c>
      <c r="G235" s="387"/>
      <c r="H235" s="186">
        <v>1</v>
      </c>
      <c r="I235" s="39" t="s">
        <v>60</v>
      </c>
      <c r="J235" s="6" t="s">
        <v>39</v>
      </c>
      <c r="K235" s="73"/>
      <c r="L235" s="73">
        <f t="shared" si="44"/>
        <v>0</v>
      </c>
      <c r="M235" s="120"/>
      <c r="N235" s="46"/>
      <c r="O235" s="46">
        <f>M235+N235</f>
        <v>0</v>
      </c>
      <c r="P235" s="1">
        <f>IFERROR(O235/H235,"0.00%")</f>
        <v>0</v>
      </c>
      <c r="Q235" s="73">
        <f t="shared" si="65"/>
        <v>0</v>
      </c>
      <c r="R235" s="76">
        <f t="shared" si="61"/>
        <v>0</v>
      </c>
      <c r="S235" s="49"/>
      <c r="T235" s="49"/>
      <c r="U235" s="115"/>
      <c r="V235" s="49"/>
      <c r="W235" s="49"/>
      <c r="X235" s="49"/>
      <c r="Y235" s="49"/>
      <c r="Z235" s="49"/>
      <c r="AA235" s="49"/>
      <c r="AB235" s="49"/>
    </row>
    <row r="236" spans="1:28" s="119" customFormat="1" x14ac:dyDescent="0.25">
      <c r="A236" s="70" t="str">
        <f t="shared" si="67"/>
        <v/>
      </c>
      <c r="B236" s="70" t="s">
        <v>272</v>
      </c>
      <c r="C236" s="71" t="e">
        <f t="shared" si="66"/>
        <v>#DIV/0!</v>
      </c>
      <c r="D236" s="84"/>
      <c r="E236" s="84"/>
      <c r="F236" s="66">
        <v>999699570</v>
      </c>
      <c r="G236" s="384"/>
      <c r="H236" s="183">
        <v>1</v>
      </c>
      <c r="I236" s="36" t="s">
        <v>59</v>
      </c>
      <c r="J236" s="6" t="s">
        <v>39</v>
      </c>
      <c r="K236" s="73"/>
      <c r="L236" s="73">
        <f t="shared" ref="L236:L243" si="68">ROUND(K236*H236,2)</f>
        <v>0</v>
      </c>
      <c r="M236" s="120"/>
      <c r="N236" s="46"/>
      <c r="O236" s="46">
        <f t="shared" si="59"/>
        <v>0</v>
      </c>
      <c r="P236" s="1">
        <f t="shared" si="60"/>
        <v>0</v>
      </c>
      <c r="Q236" s="73">
        <f t="shared" si="65"/>
        <v>0</v>
      </c>
      <c r="R236" s="76">
        <f t="shared" si="61"/>
        <v>0</v>
      </c>
      <c r="S236" s="49"/>
      <c r="T236" s="49"/>
      <c r="U236" s="115"/>
      <c r="V236" s="49"/>
      <c r="W236" s="49"/>
      <c r="X236" s="49"/>
      <c r="Y236" s="49"/>
      <c r="Z236" s="49"/>
      <c r="AA236" s="49"/>
      <c r="AB236" s="49"/>
    </row>
    <row r="237" spans="1:28" s="119" customFormat="1" x14ac:dyDescent="0.25">
      <c r="A237" s="70" t="str">
        <f t="shared" si="67"/>
        <v/>
      </c>
      <c r="B237" s="70" t="s">
        <v>272</v>
      </c>
      <c r="C237" s="71" t="e">
        <f t="shared" si="66"/>
        <v>#DIV/0!</v>
      </c>
      <c r="D237" s="84"/>
      <c r="E237" s="84"/>
      <c r="F237" s="69">
        <v>999699580</v>
      </c>
      <c r="G237" s="387"/>
      <c r="H237" s="186">
        <v>1</v>
      </c>
      <c r="I237" s="39" t="s">
        <v>61</v>
      </c>
      <c r="J237" s="6" t="s">
        <v>39</v>
      </c>
      <c r="K237" s="73"/>
      <c r="L237" s="73">
        <f t="shared" si="68"/>
        <v>0</v>
      </c>
      <c r="M237" s="120"/>
      <c r="N237" s="46"/>
      <c r="O237" s="46">
        <f t="shared" si="59"/>
        <v>0</v>
      </c>
      <c r="P237" s="1">
        <f t="shared" si="60"/>
        <v>0</v>
      </c>
      <c r="Q237" s="73">
        <f t="shared" si="65"/>
        <v>0</v>
      </c>
      <c r="R237" s="76">
        <f t="shared" si="61"/>
        <v>0</v>
      </c>
      <c r="S237" s="49"/>
      <c r="T237" s="49"/>
      <c r="U237" s="115"/>
      <c r="V237" s="49"/>
      <c r="W237" s="49"/>
      <c r="X237" s="49"/>
      <c r="Y237" s="49"/>
      <c r="Z237" s="49"/>
      <c r="AA237" s="49"/>
      <c r="AB237" s="49"/>
    </row>
    <row r="238" spans="1:28" s="119" customFormat="1" x14ac:dyDescent="0.25">
      <c r="A238" s="70" t="str">
        <f t="shared" si="67"/>
        <v/>
      </c>
      <c r="B238" s="70" t="s">
        <v>272</v>
      </c>
      <c r="C238" s="71" t="e">
        <f t="shared" si="66"/>
        <v>#DIV/0!</v>
      </c>
      <c r="D238" s="84"/>
      <c r="E238" s="84"/>
      <c r="F238" s="69">
        <v>999699581</v>
      </c>
      <c r="G238" s="387"/>
      <c r="H238" s="186">
        <v>1</v>
      </c>
      <c r="I238" s="39" t="s">
        <v>192</v>
      </c>
      <c r="J238" s="6" t="s">
        <v>39</v>
      </c>
      <c r="K238" s="73"/>
      <c r="L238" s="73">
        <f>ROUND(K238*H238,2)</f>
        <v>0</v>
      </c>
      <c r="M238" s="120"/>
      <c r="N238" s="46"/>
      <c r="O238" s="46">
        <f>M238+N238</f>
        <v>0</v>
      </c>
      <c r="P238" s="1">
        <f>IFERROR(O238/H238,"0.00%")</f>
        <v>0</v>
      </c>
      <c r="Q238" s="73">
        <f t="shared" si="65"/>
        <v>0</v>
      </c>
      <c r="R238" s="76">
        <f>P238*L238</f>
        <v>0</v>
      </c>
      <c r="S238" s="49"/>
      <c r="T238" s="49"/>
      <c r="U238" s="115"/>
      <c r="V238" s="49"/>
      <c r="W238" s="49"/>
      <c r="X238" s="49"/>
      <c r="Y238" s="49"/>
      <c r="Z238" s="49"/>
      <c r="AA238" s="49"/>
      <c r="AB238" s="49"/>
    </row>
    <row r="239" spans="1:28" s="119" customFormat="1" x14ac:dyDescent="0.25">
      <c r="A239" s="70" t="str">
        <f t="shared" si="67"/>
        <v/>
      </c>
      <c r="B239" s="70" t="s">
        <v>272</v>
      </c>
      <c r="C239" s="71" t="e">
        <f t="shared" si="66"/>
        <v>#DIV/0!</v>
      </c>
      <c r="D239" s="84"/>
      <c r="E239" s="84"/>
      <c r="F239" s="57">
        <v>999699590</v>
      </c>
      <c r="G239" s="371"/>
      <c r="H239" s="174">
        <v>1</v>
      </c>
      <c r="I239" s="11" t="s">
        <v>63</v>
      </c>
      <c r="J239" s="6" t="s">
        <v>39</v>
      </c>
      <c r="K239" s="73"/>
      <c r="L239" s="73">
        <f t="shared" si="68"/>
        <v>0</v>
      </c>
      <c r="M239" s="120"/>
      <c r="N239" s="46"/>
      <c r="O239" s="46">
        <f t="shared" si="59"/>
        <v>0</v>
      </c>
      <c r="P239" s="1">
        <f t="shared" si="60"/>
        <v>0</v>
      </c>
      <c r="Q239" s="73">
        <f t="shared" si="65"/>
        <v>0</v>
      </c>
      <c r="R239" s="76">
        <f t="shared" si="61"/>
        <v>0</v>
      </c>
      <c r="S239" s="49"/>
      <c r="T239" s="49"/>
      <c r="U239" s="115"/>
      <c r="V239" s="49"/>
      <c r="W239" s="49"/>
      <c r="X239" s="49"/>
      <c r="Y239" s="49"/>
      <c r="Z239" s="49"/>
      <c r="AA239" s="49"/>
      <c r="AB239" s="49"/>
    </row>
    <row r="240" spans="1:28" s="119" customFormat="1" x14ac:dyDescent="0.25">
      <c r="A240" s="70" t="str">
        <f t="shared" si="67"/>
        <v/>
      </c>
      <c r="B240" s="70" t="s">
        <v>272</v>
      </c>
      <c r="C240" s="71" t="e">
        <f t="shared" si="66"/>
        <v>#DIV/0!</v>
      </c>
      <c r="D240" s="84"/>
      <c r="E240" s="84"/>
      <c r="F240" s="66">
        <v>999699600</v>
      </c>
      <c r="G240" s="384"/>
      <c r="H240" s="183">
        <v>1</v>
      </c>
      <c r="I240" s="36" t="s">
        <v>72</v>
      </c>
      <c r="J240" s="6" t="s">
        <v>39</v>
      </c>
      <c r="K240" s="73"/>
      <c r="L240" s="73">
        <f t="shared" si="68"/>
        <v>0</v>
      </c>
      <c r="M240" s="120"/>
      <c r="N240" s="46"/>
      <c r="O240" s="46">
        <f t="shared" si="59"/>
        <v>0</v>
      </c>
      <c r="P240" s="1">
        <f t="shared" si="60"/>
        <v>0</v>
      </c>
      <c r="Q240" s="73">
        <f t="shared" si="65"/>
        <v>0</v>
      </c>
      <c r="R240" s="76">
        <f t="shared" si="61"/>
        <v>0</v>
      </c>
      <c r="S240" s="49"/>
      <c r="T240" s="49"/>
      <c r="U240" s="115"/>
      <c r="V240" s="49"/>
      <c r="W240" s="49"/>
      <c r="X240" s="49"/>
      <c r="Y240" s="49"/>
      <c r="Z240" s="49"/>
      <c r="AA240" s="49"/>
      <c r="AB240" s="49"/>
    </row>
    <row r="241" spans="1:28" s="119" customFormat="1" x14ac:dyDescent="0.25">
      <c r="A241" s="70" t="str">
        <f t="shared" si="67"/>
        <v/>
      </c>
      <c r="B241" s="70" t="s">
        <v>272</v>
      </c>
      <c r="C241" s="71" t="e">
        <f t="shared" si="66"/>
        <v>#DIV/0!</v>
      </c>
      <c r="D241" s="84"/>
      <c r="E241" s="84"/>
      <c r="F241" s="66">
        <v>999699610</v>
      </c>
      <c r="G241" s="384"/>
      <c r="H241" s="183">
        <v>1</v>
      </c>
      <c r="I241" s="36" t="s">
        <v>139</v>
      </c>
      <c r="J241" s="6" t="s">
        <v>39</v>
      </c>
      <c r="K241" s="73"/>
      <c r="L241" s="73">
        <f t="shared" si="68"/>
        <v>0</v>
      </c>
      <c r="M241" s="120"/>
      <c r="N241" s="46"/>
      <c r="O241" s="46">
        <f t="shared" si="59"/>
        <v>0</v>
      </c>
      <c r="P241" s="1">
        <f t="shared" si="60"/>
        <v>0</v>
      </c>
      <c r="Q241" s="73">
        <f t="shared" si="65"/>
        <v>0</v>
      </c>
      <c r="R241" s="76">
        <f t="shared" si="61"/>
        <v>0</v>
      </c>
      <c r="S241" s="49"/>
      <c r="T241" s="49"/>
      <c r="U241" s="115"/>
      <c r="V241" s="49"/>
      <c r="W241" s="49"/>
      <c r="X241" s="49"/>
      <c r="Y241" s="49"/>
      <c r="Z241" s="49"/>
      <c r="AA241" s="49"/>
      <c r="AB241" s="49"/>
    </row>
    <row r="242" spans="1:28" s="119" customFormat="1" x14ac:dyDescent="0.25">
      <c r="A242" s="70" t="str">
        <f t="shared" si="67"/>
        <v/>
      </c>
      <c r="B242" s="70" t="s">
        <v>272</v>
      </c>
      <c r="C242" s="71" t="e">
        <f t="shared" si="66"/>
        <v>#DIV/0!</v>
      </c>
      <c r="D242" s="84"/>
      <c r="E242" s="84"/>
      <c r="F242" s="57">
        <v>999699620</v>
      </c>
      <c r="G242" s="371"/>
      <c r="H242" s="174">
        <v>1</v>
      </c>
      <c r="I242" s="11" t="s">
        <v>74</v>
      </c>
      <c r="J242" s="6" t="s">
        <v>39</v>
      </c>
      <c r="K242" s="73"/>
      <c r="L242" s="73">
        <f t="shared" si="68"/>
        <v>0</v>
      </c>
      <c r="M242" s="120"/>
      <c r="N242" s="46"/>
      <c r="O242" s="46">
        <f t="shared" si="59"/>
        <v>0</v>
      </c>
      <c r="P242" s="1">
        <f t="shared" si="60"/>
        <v>0</v>
      </c>
      <c r="Q242" s="73">
        <f t="shared" si="65"/>
        <v>0</v>
      </c>
      <c r="R242" s="76">
        <f t="shared" si="61"/>
        <v>0</v>
      </c>
      <c r="S242" s="49"/>
      <c r="T242" s="49"/>
      <c r="U242" s="115"/>
      <c r="V242" s="49"/>
      <c r="W242" s="49"/>
      <c r="X242" s="49"/>
      <c r="Y242" s="49"/>
      <c r="Z242" s="49"/>
      <c r="AA242" s="49"/>
      <c r="AB242" s="49"/>
    </row>
    <row r="243" spans="1:28" s="119" customFormat="1" x14ac:dyDescent="0.25">
      <c r="A243" s="70" t="str">
        <f t="shared" si="67"/>
        <v/>
      </c>
      <c r="B243" s="70" t="s">
        <v>272</v>
      </c>
      <c r="C243" s="71" t="e">
        <f t="shared" si="66"/>
        <v>#DIV/0!</v>
      </c>
      <c r="D243" s="84"/>
      <c r="E243" s="84"/>
      <c r="F243" s="57">
        <v>999699630</v>
      </c>
      <c r="G243" s="371"/>
      <c r="H243" s="174">
        <v>1</v>
      </c>
      <c r="I243" s="11" t="s">
        <v>75</v>
      </c>
      <c r="J243" s="6" t="s">
        <v>39</v>
      </c>
      <c r="K243" s="73"/>
      <c r="L243" s="73">
        <f t="shared" si="68"/>
        <v>0</v>
      </c>
      <c r="M243" s="120"/>
      <c r="N243" s="46"/>
      <c r="O243" s="46">
        <f t="shared" si="59"/>
        <v>0</v>
      </c>
      <c r="P243" s="1">
        <f>IFERROR(O243/H243,"0.00%")</f>
        <v>0</v>
      </c>
      <c r="Q243" s="73">
        <f t="shared" si="65"/>
        <v>0</v>
      </c>
      <c r="R243" s="76">
        <f t="shared" si="61"/>
        <v>0</v>
      </c>
      <c r="S243" s="116"/>
      <c r="T243" s="116"/>
      <c r="U243" s="117"/>
      <c r="V243" s="118"/>
      <c r="W243" s="49"/>
      <c r="X243" s="49"/>
      <c r="Y243" s="49"/>
      <c r="Z243" s="49"/>
      <c r="AA243" s="49"/>
      <c r="AB243" s="49"/>
    </row>
    <row r="244" spans="1:28" s="119" customFormat="1" x14ac:dyDescent="0.25">
      <c r="A244" s="70" t="str">
        <f t="shared" si="67"/>
        <v/>
      </c>
      <c r="B244" s="70" t="s">
        <v>272</v>
      </c>
      <c r="C244" s="71" t="e">
        <f t="shared" si="66"/>
        <v>#DIV/0!</v>
      </c>
      <c r="D244" s="84"/>
      <c r="E244" s="84"/>
      <c r="F244" s="57">
        <v>999699720</v>
      </c>
      <c r="G244" s="371"/>
      <c r="H244" s="174">
        <v>1</v>
      </c>
      <c r="I244" s="11" t="s">
        <v>68</v>
      </c>
      <c r="J244" s="6" t="s">
        <v>39</v>
      </c>
      <c r="K244" s="73"/>
      <c r="L244" s="73">
        <f>ROUND(K244*H244,2)</f>
        <v>0</v>
      </c>
      <c r="M244" s="120"/>
      <c r="N244" s="46"/>
      <c r="O244" s="46">
        <f>M244+N244</f>
        <v>0</v>
      </c>
      <c r="P244" s="1">
        <f t="shared" si="60"/>
        <v>0</v>
      </c>
      <c r="Q244" s="73">
        <f t="shared" si="65"/>
        <v>0</v>
      </c>
      <c r="R244" s="76">
        <f t="shared" si="61"/>
        <v>0</v>
      </c>
      <c r="S244" s="49"/>
      <c r="T244" s="49"/>
      <c r="U244" s="115"/>
      <c r="V244" s="49"/>
      <c r="W244" s="49"/>
      <c r="X244" s="49"/>
      <c r="Y244" s="49"/>
      <c r="Z244" s="49"/>
      <c r="AA244" s="49"/>
      <c r="AB244" s="49"/>
    </row>
    <row r="245" spans="1:28" s="119" customFormat="1" x14ac:dyDescent="0.25">
      <c r="A245" s="70"/>
      <c r="B245" s="70"/>
      <c r="C245" s="71"/>
      <c r="D245" s="84"/>
      <c r="E245" s="84"/>
      <c r="F245" s="57"/>
      <c r="G245" s="371"/>
      <c r="H245" s="174"/>
      <c r="I245" s="11"/>
      <c r="J245" s="6"/>
      <c r="K245" s="73"/>
      <c r="L245" s="73"/>
      <c r="M245" s="120"/>
      <c r="N245" s="46"/>
      <c r="O245" s="46"/>
      <c r="P245" s="1"/>
      <c r="Q245" s="73"/>
      <c r="R245" s="76"/>
      <c r="S245" s="49"/>
      <c r="T245" s="49"/>
      <c r="U245" s="115"/>
      <c r="V245" s="49"/>
      <c r="W245" s="49"/>
      <c r="X245" s="49"/>
      <c r="Y245" s="49"/>
      <c r="Z245" s="49"/>
      <c r="AA245" s="49"/>
      <c r="AB245" s="49"/>
    </row>
    <row r="246" spans="1:28" s="119" customFormat="1" x14ac:dyDescent="0.25">
      <c r="A246" s="70"/>
      <c r="B246" s="70"/>
      <c r="C246" s="71"/>
      <c r="D246" s="84"/>
      <c r="E246" s="84"/>
      <c r="F246" s="57"/>
      <c r="G246" s="371"/>
      <c r="H246" s="174"/>
      <c r="I246" s="11"/>
      <c r="J246" s="6"/>
      <c r="K246" s="73"/>
      <c r="L246" s="73"/>
      <c r="M246" s="120"/>
      <c r="N246" s="46"/>
      <c r="O246" s="46"/>
      <c r="P246" s="1"/>
      <c r="Q246" s="73"/>
      <c r="R246" s="76"/>
      <c r="S246" s="49"/>
      <c r="T246" s="49"/>
      <c r="U246" s="115"/>
      <c r="V246" s="49"/>
      <c r="W246" s="49"/>
      <c r="X246" s="49"/>
      <c r="Y246" s="49"/>
      <c r="Z246" s="49"/>
      <c r="AA246" s="49"/>
      <c r="AB246" s="49"/>
    </row>
    <row r="247" spans="1:28" s="119" customFormat="1" x14ac:dyDescent="0.25">
      <c r="A247" s="70"/>
      <c r="B247" s="70"/>
      <c r="C247" s="71"/>
      <c r="D247" s="84"/>
      <c r="E247" s="84"/>
      <c r="F247" s="57"/>
      <c r="G247" s="371"/>
      <c r="H247" s="174"/>
      <c r="I247" s="11"/>
      <c r="J247" s="6"/>
      <c r="K247" s="73"/>
      <c r="L247" s="73"/>
      <c r="M247" s="120"/>
      <c r="N247" s="46"/>
      <c r="O247" s="46"/>
      <c r="P247" s="1"/>
      <c r="Q247" s="73"/>
      <c r="R247" s="76"/>
      <c r="S247" s="49"/>
      <c r="T247" s="49"/>
      <c r="U247" s="115"/>
      <c r="V247" s="49"/>
      <c r="W247" s="49"/>
      <c r="X247" s="49"/>
      <c r="Y247" s="49"/>
      <c r="Z247" s="49"/>
      <c r="AA247" s="49"/>
      <c r="AB247" s="49"/>
    </row>
    <row r="248" spans="1:28" s="119" customFormat="1" ht="15.75" thickBot="1" x14ac:dyDescent="0.3">
      <c r="A248" s="70"/>
      <c r="B248" s="70"/>
      <c r="C248" s="71"/>
      <c r="D248" s="84"/>
      <c r="E248" s="84"/>
      <c r="F248" s="364"/>
      <c r="G248" s="364"/>
      <c r="H248" s="297"/>
      <c r="I248" s="298"/>
      <c r="J248" s="299"/>
      <c r="K248" s="258"/>
      <c r="L248" s="258"/>
      <c r="M248" s="259"/>
      <c r="N248" s="233"/>
      <c r="O248" s="233"/>
      <c r="P248" s="260"/>
      <c r="Q248" s="258"/>
      <c r="R248" s="258"/>
      <c r="S248" s="49"/>
      <c r="T248" s="49"/>
      <c r="U248" s="115"/>
      <c r="V248" s="49"/>
      <c r="W248" s="49"/>
      <c r="X248" s="49"/>
      <c r="Y248" s="49"/>
      <c r="Z248" s="49"/>
      <c r="AA248" s="49"/>
      <c r="AB248" s="49"/>
    </row>
    <row r="249" spans="1:28" s="119" customFormat="1" ht="19.5" thickBot="1" x14ac:dyDescent="0.3">
      <c r="A249" s="19"/>
      <c r="B249" s="19"/>
      <c r="C249" s="19"/>
      <c r="D249" s="19"/>
      <c r="E249" s="19"/>
      <c r="F249" s="291" t="s">
        <v>318</v>
      </c>
      <c r="G249" s="372"/>
      <c r="H249" s="292"/>
      <c r="I249" s="293"/>
      <c r="J249" s="293"/>
      <c r="K249" s="267"/>
      <c r="L249" s="267"/>
      <c r="M249" s="268"/>
      <c r="N249" s="293"/>
      <c r="O249" s="293"/>
      <c r="P249" s="293"/>
      <c r="Q249" s="300"/>
      <c r="R249" s="301"/>
      <c r="S249" s="49"/>
      <c r="T249" s="49"/>
      <c r="U249" s="115"/>
      <c r="V249" s="49"/>
      <c r="W249" s="49"/>
      <c r="X249" s="49"/>
      <c r="Y249" s="49"/>
      <c r="Z249" s="49"/>
      <c r="AA249" s="49"/>
      <c r="AB249" s="49"/>
    </row>
    <row r="250" spans="1:28" s="119" customFormat="1" x14ac:dyDescent="0.25">
      <c r="A250" s="70" t="str">
        <f>IF(K250&lt;&gt;"","x","")</f>
        <v/>
      </c>
      <c r="B250" s="70"/>
      <c r="C250" s="71" t="e">
        <f>L250/R6</f>
        <v>#DIV/0!</v>
      </c>
      <c r="D250" s="84"/>
      <c r="E250" s="84"/>
      <c r="F250" s="307"/>
      <c r="G250" s="388"/>
      <c r="H250" s="171"/>
      <c r="I250" s="308"/>
      <c r="J250" s="21"/>
      <c r="K250" s="74"/>
      <c r="L250" s="74">
        <f>ROUND(K250*H250,2)</f>
        <v>0</v>
      </c>
      <c r="M250" s="124"/>
      <c r="N250" s="47"/>
      <c r="O250" s="47">
        <f t="shared" ref="O250:O257" si="69">M250+N250</f>
        <v>0</v>
      </c>
      <c r="P250" s="18" t="str">
        <f t="shared" ref="P250:P258" si="70">IFERROR(O250/H250,"0.00%")</f>
        <v>0.00%</v>
      </c>
      <c r="Q250" s="74">
        <f>M250*K250</f>
        <v>0</v>
      </c>
      <c r="R250" s="75">
        <f t="shared" ref="R250:R259" si="71">P250*L250</f>
        <v>0</v>
      </c>
      <c r="S250" s="49"/>
      <c r="T250" s="49"/>
      <c r="U250" s="115"/>
      <c r="V250" s="49"/>
      <c r="W250" s="49"/>
      <c r="X250" s="49"/>
      <c r="Y250" s="49"/>
      <c r="Z250" s="49"/>
      <c r="AA250" s="49"/>
      <c r="AB250" s="49"/>
    </row>
    <row r="251" spans="1:28" s="119" customFormat="1" x14ac:dyDescent="0.25">
      <c r="A251" s="70" t="str">
        <f t="shared" ref="A251:A259" si="72">IF(K251&lt;&gt;"","x","")</f>
        <v/>
      </c>
      <c r="B251" s="70"/>
      <c r="C251" s="71" t="e">
        <f>L251/$R$6</f>
        <v>#DIV/0!</v>
      </c>
      <c r="D251" s="84"/>
      <c r="E251" s="84"/>
      <c r="F251" s="56"/>
      <c r="G251" s="374"/>
      <c r="H251" s="23"/>
      <c r="I251" s="48"/>
      <c r="J251" s="2"/>
      <c r="K251" s="73"/>
      <c r="L251" s="73">
        <f>ROUND(K251*H251,2)</f>
        <v>0</v>
      </c>
      <c r="M251" s="120"/>
      <c r="N251" s="46"/>
      <c r="O251" s="46">
        <f t="shared" si="69"/>
        <v>0</v>
      </c>
      <c r="P251" s="1" t="str">
        <f t="shared" si="70"/>
        <v>0.00%</v>
      </c>
      <c r="Q251" s="73">
        <f t="shared" ref="Q251:Q269" si="73">M251*K251</f>
        <v>0</v>
      </c>
      <c r="R251" s="76">
        <f t="shared" si="71"/>
        <v>0</v>
      </c>
      <c r="S251" s="49"/>
      <c r="T251" s="49"/>
      <c r="U251" s="115"/>
      <c r="V251" s="49"/>
      <c r="W251" s="49"/>
      <c r="X251" s="49"/>
      <c r="Y251" s="49"/>
      <c r="Z251" s="49"/>
      <c r="AA251" s="49"/>
      <c r="AB251" s="49"/>
    </row>
    <row r="252" spans="1:28" s="119" customFormat="1" x14ac:dyDescent="0.25">
      <c r="A252" s="70" t="str">
        <f t="shared" si="72"/>
        <v/>
      </c>
      <c r="B252" s="70"/>
      <c r="C252" s="71" t="e">
        <f t="shared" ref="C252:C268" si="74">L252/$R$6</f>
        <v>#DIV/0!</v>
      </c>
      <c r="D252" s="84"/>
      <c r="E252" s="84"/>
      <c r="F252" s="56"/>
      <c r="G252" s="374"/>
      <c r="H252" s="23"/>
      <c r="I252" s="48"/>
      <c r="J252" s="2"/>
      <c r="K252" s="73"/>
      <c r="L252" s="73">
        <f t="shared" ref="L252:L257" si="75">ROUND(K252*H252,2)</f>
        <v>0</v>
      </c>
      <c r="M252" s="120"/>
      <c r="N252" s="46"/>
      <c r="O252" s="46">
        <f t="shared" si="69"/>
        <v>0</v>
      </c>
      <c r="P252" s="1" t="str">
        <f t="shared" si="70"/>
        <v>0.00%</v>
      </c>
      <c r="Q252" s="73">
        <f t="shared" si="73"/>
        <v>0</v>
      </c>
      <c r="R252" s="76">
        <f t="shared" si="71"/>
        <v>0</v>
      </c>
      <c r="S252" s="49"/>
      <c r="T252" s="49"/>
      <c r="U252" s="115"/>
      <c r="V252" s="49"/>
      <c r="W252" s="49"/>
      <c r="X252" s="49"/>
      <c r="Y252" s="49"/>
      <c r="Z252" s="49"/>
      <c r="AA252" s="49"/>
      <c r="AB252" s="49"/>
    </row>
    <row r="253" spans="1:28" s="119" customFormat="1" x14ac:dyDescent="0.25">
      <c r="A253" s="70" t="str">
        <f t="shared" si="72"/>
        <v/>
      </c>
      <c r="B253" s="70"/>
      <c r="C253" s="71" t="e">
        <f t="shared" si="74"/>
        <v>#DIV/0!</v>
      </c>
      <c r="D253" s="84"/>
      <c r="E253" s="84"/>
      <c r="F253" s="56"/>
      <c r="G253" s="374"/>
      <c r="H253" s="23"/>
      <c r="I253" s="48"/>
      <c r="J253" s="2"/>
      <c r="K253" s="73"/>
      <c r="L253" s="73">
        <f t="shared" si="75"/>
        <v>0</v>
      </c>
      <c r="M253" s="120"/>
      <c r="N253" s="46"/>
      <c r="O253" s="46">
        <f t="shared" si="69"/>
        <v>0</v>
      </c>
      <c r="P253" s="1" t="str">
        <f t="shared" si="70"/>
        <v>0.00%</v>
      </c>
      <c r="Q253" s="73">
        <f t="shared" si="73"/>
        <v>0</v>
      </c>
      <c r="R253" s="76">
        <f t="shared" si="71"/>
        <v>0</v>
      </c>
      <c r="S253" s="49"/>
      <c r="T253" s="49"/>
      <c r="U253" s="115"/>
      <c r="V253" s="49"/>
      <c r="W253" s="49"/>
      <c r="X253" s="49"/>
      <c r="Y253" s="49"/>
      <c r="Z253" s="49"/>
      <c r="AA253" s="49"/>
      <c r="AB253" s="49"/>
    </row>
    <row r="254" spans="1:28" s="119" customFormat="1" x14ac:dyDescent="0.25">
      <c r="A254" s="70" t="str">
        <f t="shared" si="72"/>
        <v/>
      </c>
      <c r="B254" s="70"/>
      <c r="C254" s="71" t="e">
        <f t="shared" si="74"/>
        <v>#DIV/0!</v>
      </c>
      <c r="D254" s="84"/>
      <c r="E254" s="84"/>
      <c r="F254" s="56"/>
      <c r="G254" s="374"/>
      <c r="H254" s="23"/>
      <c r="I254" s="48"/>
      <c r="J254" s="2"/>
      <c r="K254" s="73"/>
      <c r="L254" s="73">
        <f t="shared" si="75"/>
        <v>0</v>
      </c>
      <c r="M254" s="120"/>
      <c r="N254" s="46"/>
      <c r="O254" s="46">
        <f t="shared" si="69"/>
        <v>0</v>
      </c>
      <c r="P254" s="1" t="str">
        <f t="shared" si="70"/>
        <v>0.00%</v>
      </c>
      <c r="Q254" s="73">
        <f t="shared" si="73"/>
        <v>0</v>
      </c>
      <c r="R254" s="76">
        <f t="shared" si="71"/>
        <v>0</v>
      </c>
      <c r="S254" s="49"/>
      <c r="T254" s="49"/>
      <c r="U254" s="115"/>
      <c r="V254" s="49"/>
      <c r="W254" s="49"/>
      <c r="X254" s="49"/>
      <c r="Y254" s="49"/>
      <c r="Z254" s="49"/>
      <c r="AA254" s="49"/>
      <c r="AB254" s="49"/>
    </row>
    <row r="255" spans="1:28" s="119" customFormat="1" x14ac:dyDescent="0.25">
      <c r="A255" s="70" t="str">
        <f t="shared" si="72"/>
        <v/>
      </c>
      <c r="B255" s="70"/>
      <c r="C255" s="71" t="e">
        <f t="shared" si="74"/>
        <v>#DIV/0!</v>
      </c>
      <c r="D255" s="84"/>
      <c r="E255" s="84"/>
      <c r="F255" s="56"/>
      <c r="G255" s="374"/>
      <c r="H255" s="23"/>
      <c r="I255" s="48"/>
      <c r="J255" s="2"/>
      <c r="K255" s="73"/>
      <c r="L255" s="73">
        <f t="shared" si="75"/>
        <v>0</v>
      </c>
      <c r="M255" s="120"/>
      <c r="N255" s="46"/>
      <c r="O255" s="46">
        <f t="shared" si="69"/>
        <v>0</v>
      </c>
      <c r="P255" s="1" t="str">
        <f t="shared" si="70"/>
        <v>0.00%</v>
      </c>
      <c r="Q255" s="73">
        <f t="shared" si="73"/>
        <v>0</v>
      </c>
      <c r="R255" s="76">
        <f t="shared" si="71"/>
        <v>0</v>
      </c>
      <c r="S255" s="49"/>
      <c r="T255" s="49"/>
      <c r="U255" s="115"/>
      <c r="V255" s="49"/>
      <c r="W255" s="49"/>
      <c r="X255" s="49"/>
      <c r="Y255" s="49"/>
      <c r="Z255" s="49"/>
      <c r="AA255" s="49"/>
      <c r="AB255" s="49"/>
    </row>
    <row r="256" spans="1:28" s="119" customFormat="1" x14ac:dyDescent="0.25">
      <c r="A256" s="70" t="str">
        <f t="shared" si="72"/>
        <v/>
      </c>
      <c r="B256" s="70"/>
      <c r="C256" s="71" t="e">
        <f t="shared" si="74"/>
        <v>#DIV/0!</v>
      </c>
      <c r="D256" s="84"/>
      <c r="E256" s="84"/>
      <c r="F256" s="56"/>
      <c r="G256" s="374"/>
      <c r="H256" s="23"/>
      <c r="I256" s="48"/>
      <c r="J256" s="2"/>
      <c r="K256" s="73"/>
      <c r="L256" s="73">
        <f>ROUND(K256*H256,2)</f>
        <v>0</v>
      </c>
      <c r="M256" s="120"/>
      <c r="N256" s="46"/>
      <c r="O256" s="46">
        <f t="shared" si="69"/>
        <v>0</v>
      </c>
      <c r="P256" s="1" t="str">
        <f t="shared" si="70"/>
        <v>0.00%</v>
      </c>
      <c r="Q256" s="73">
        <f t="shared" si="73"/>
        <v>0</v>
      </c>
      <c r="R256" s="76">
        <f t="shared" si="71"/>
        <v>0</v>
      </c>
      <c r="S256" s="49"/>
      <c r="T256" s="49"/>
      <c r="U256" s="115"/>
      <c r="V256" s="49"/>
      <c r="W256" s="49"/>
      <c r="X256" s="49"/>
      <c r="Y256" s="49"/>
      <c r="Z256" s="49"/>
      <c r="AA256" s="49"/>
      <c r="AB256" s="49"/>
    </row>
    <row r="257" spans="1:28" s="119" customFormat="1" x14ac:dyDescent="0.25">
      <c r="A257" s="70" t="str">
        <f t="shared" si="72"/>
        <v/>
      </c>
      <c r="B257" s="70"/>
      <c r="C257" s="71" t="e">
        <f t="shared" si="74"/>
        <v>#DIV/0!</v>
      </c>
      <c r="D257" s="84"/>
      <c r="E257" s="84"/>
      <c r="F257" s="56"/>
      <c r="G257" s="374"/>
      <c r="H257" s="23"/>
      <c r="I257" s="48"/>
      <c r="J257" s="2"/>
      <c r="K257" s="73"/>
      <c r="L257" s="73">
        <f t="shared" si="75"/>
        <v>0</v>
      </c>
      <c r="M257" s="120"/>
      <c r="N257" s="46"/>
      <c r="O257" s="46">
        <f t="shared" si="69"/>
        <v>0</v>
      </c>
      <c r="P257" s="1" t="str">
        <f t="shared" si="70"/>
        <v>0.00%</v>
      </c>
      <c r="Q257" s="73">
        <f t="shared" si="73"/>
        <v>0</v>
      </c>
      <c r="R257" s="76">
        <f t="shared" si="71"/>
        <v>0</v>
      </c>
      <c r="S257" s="49"/>
      <c r="T257" s="49"/>
      <c r="U257" s="115"/>
      <c r="V257" s="49"/>
      <c r="W257" s="49"/>
      <c r="X257" s="49"/>
      <c r="Y257" s="49"/>
      <c r="Z257" s="49"/>
      <c r="AA257" s="49"/>
      <c r="AB257" s="49"/>
    </row>
    <row r="258" spans="1:28" s="119" customFormat="1" x14ac:dyDescent="0.25">
      <c r="A258" s="70" t="str">
        <f t="shared" si="72"/>
        <v/>
      </c>
      <c r="B258" s="70"/>
      <c r="C258" s="71" t="e">
        <f t="shared" si="74"/>
        <v>#DIV/0!</v>
      </c>
      <c r="D258" s="84"/>
      <c r="E258" s="84"/>
      <c r="F258" s="56"/>
      <c r="G258" s="374"/>
      <c r="H258" s="23"/>
      <c r="I258" s="48"/>
      <c r="J258" s="2"/>
      <c r="K258" s="73"/>
      <c r="L258" s="73">
        <f>ROUND(K258*H258,2)</f>
        <v>0</v>
      </c>
      <c r="M258" s="120"/>
      <c r="N258" s="46"/>
      <c r="O258" s="46">
        <f>M258+N258</f>
        <v>0</v>
      </c>
      <c r="P258" s="1" t="str">
        <f t="shared" si="70"/>
        <v>0.00%</v>
      </c>
      <c r="Q258" s="73">
        <f t="shared" si="73"/>
        <v>0</v>
      </c>
      <c r="R258" s="76">
        <f t="shared" si="71"/>
        <v>0</v>
      </c>
      <c r="S258" s="49"/>
      <c r="T258" s="49"/>
      <c r="U258" s="115"/>
      <c r="V258" s="49"/>
      <c r="W258" s="49"/>
      <c r="X258" s="49"/>
      <c r="Y258" s="49"/>
      <c r="Z258" s="49"/>
      <c r="AA258" s="49"/>
      <c r="AB258" s="49"/>
    </row>
    <row r="259" spans="1:28" s="119" customFormat="1" x14ac:dyDescent="0.25">
      <c r="A259" s="70" t="str">
        <f t="shared" si="72"/>
        <v/>
      </c>
      <c r="B259" s="70"/>
      <c r="C259" s="71" t="e">
        <f t="shared" si="74"/>
        <v>#DIV/0!</v>
      </c>
      <c r="D259" s="199"/>
      <c r="E259" s="199"/>
      <c r="F259" s="57"/>
      <c r="G259" s="371"/>
      <c r="H259" s="306"/>
      <c r="I259" s="306"/>
      <c r="J259" s="306"/>
      <c r="K259" s="306"/>
      <c r="L259" s="73">
        <f>ROUND(K259*H259,2)</f>
        <v>0</v>
      </c>
      <c r="M259" s="306"/>
      <c r="N259" s="306"/>
      <c r="O259" s="46">
        <f>M259+N259</f>
        <v>0</v>
      </c>
      <c r="P259" s="1" t="str">
        <f>IFERROR(O259/H259,"0.00%")</f>
        <v>0.00%</v>
      </c>
      <c r="Q259" s="73">
        <f t="shared" si="73"/>
        <v>0</v>
      </c>
      <c r="R259" s="76">
        <f t="shared" si="71"/>
        <v>0</v>
      </c>
      <c r="S259" s="49"/>
      <c r="T259" s="49"/>
      <c r="U259" s="115"/>
      <c r="V259" s="49"/>
      <c r="W259" s="49"/>
      <c r="X259" s="49"/>
      <c r="Y259" s="49"/>
      <c r="Z259" s="49"/>
      <c r="AA259" s="49"/>
      <c r="AB259" s="49"/>
    </row>
    <row r="260" spans="1:28" s="119" customFormat="1" x14ac:dyDescent="0.25">
      <c r="A260" s="70" t="str">
        <f>IF(K260&lt;&gt;"","x","")</f>
        <v/>
      </c>
      <c r="B260" s="70"/>
      <c r="C260" s="71" t="e">
        <f t="shared" si="74"/>
        <v>#DIV/0!</v>
      </c>
      <c r="D260" s="84"/>
      <c r="E260" s="84"/>
      <c r="F260" s="56"/>
      <c r="G260" s="374"/>
      <c r="H260" s="23"/>
      <c r="I260" s="48"/>
      <c r="J260" s="2"/>
      <c r="K260" s="73"/>
      <c r="L260" s="73">
        <f t="shared" ref="L260:L269" si="76">ROUND(K260*H260,2)</f>
        <v>0</v>
      </c>
      <c r="M260" s="120"/>
      <c r="N260" s="46"/>
      <c r="O260" s="46">
        <f t="shared" ref="O260:O267" si="77">M260+N260</f>
        <v>0</v>
      </c>
      <c r="P260" s="1" t="str">
        <f t="shared" ref="P260:P268" si="78">IFERROR(O260/H260,"0.00%")</f>
        <v>0.00%</v>
      </c>
      <c r="Q260" s="73">
        <f t="shared" si="73"/>
        <v>0</v>
      </c>
      <c r="R260" s="76">
        <f t="shared" ref="R260:R269" si="79">P260*L260</f>
        <v>0</v>
      </c>
      <c r="S260" s="49"/>
      <c r="T260" s="49"/>
      <c r="U260" s="115"/>
      <c r="V260" s="49"/>
      <c r="W260" s="49"/>
      <c r="X260" s="49"/>
      <c r="Y260" s="49"/>
      <c r="Z260" s="49"/>
      <c r="AA260" s="49"/>
      <c r="AB260" s="49"/>
    </row>
    <row r="261" spans="1:28" s="119" customFormat="1" x14ac:dyDescent="0.25">
      <c r="A261" s="70" t="str">
        <f t="shared" ref="A261:A269" si="80">IF(K261&lt;&gt;"","x","")</f>
        <v/>
      </c>
      <c r="B261" s="70"/>
      <c r="C261" s="71" t="e">
        <f t="shared" si="74"/>
        <v>#DIV/0!</v>
      </c>
      <c r="D261" s="84"/>
      <c r="E261" s="84"/>
      <c r="F261" s="56"/>
      <c r="G261" s="374"/>
      <c r="H261" s="23"/>
      <c r="I261" s="48"/>
      <c r="J261" s="2"/>
      <c r="K261" s="73"/>
      <c r="L261" s="73">
        <f>ROUND(K261*H261,2)</f>
        <v>0</v>
      </c>
      <c r="M261" s="120"/>
      <c r="N261" s="46"/>
      <c r="O261" s="46">
        <f t="shared" si="77"/>
        <v>0</v>
      </c>
      <c r="P261" s="1" t="str">
        <f t="shared" si="78"/>
        <v>0.00%</v>
      </c>
      <c r="Q261" s="73">
        <f t="shared" si="73"/>
        <v>0</v>
      </c>
      <c r="R261" s="76">
        <f t="shared" si="79"/>
        <v>0</v>
      </c>
      <c r="S261" s="49"/>
      <c r="T261" s="49"/>
      <c r="U261" s="115"/>
      <c r="V261" s="49"/>
      <c r="W261" s="49"/>
      <c r="X261" s="49"/>
      <c r="Y261" s="49"/>
      <c r="Z261" s="49"/>
      <c r="AA261" s="49"/>
      <c r="AB261" s="49"/>
    </row>
    <row r="262" spans="1:28" s="119" customFormat="1" x14ac:dyDescent="0.25">
      <c r="A262" s="70" t="str">
        <f t="shared" si="80"/>
        <v/>
      </c>
      <c r="B262" s="70"/>
      <c r="C262" s="71" t="e">
        <f t="shared" si="74"/>
        <v>#DIV/0!</v>
      </c>
      <c r="D262" s="84"/>
      <c r="E262" s="84"/>
      <c r="F262" s="56"/>
      <c r="G262" s="374"/>
      <c r="H262" s="23"/>
      <c r="I262" s="48"/>
      <c r="J262" s="2"/>
      <c r="K262" s="73"/>
      <c r="L262" s="73">
        <f t="shared" si="76"/>
        <v>0</v>
      </c>
      <c r="M262" s="120"/>
      <c r="N262" s="46"/>
      <c r="O262" s="46">
        <f t="shared" si="77"/>
        <v>0</v>
      </c>
      <c r="P262" s="1" t="str">
        <f t="shared" si="78"/>
        <v>0.00%</v>
      </c>
      <c r="Q262" s="73">
        <f t="shared" si="73"/>
        <v>0</v>
      </c>
      <c r="R262" s="76">
        <f t="shared" si="79"/>
        <v>0</v>
      </c>
      <c r="S262" s="49"/>
      <c r="T262" s="49"/>
      <c r="U262" s="115"/>
      <c r="V262" s="49"/>
      <c r="W262" s="49"/>
      <c r="X262" s="49"/>
      <c r="Y262" s="49"/>
      <c r="Z262" s="49"/>
      <c r="AA262" s="49"/>
      <c r="AB262" s="49"/>
    </row>
    <row r="263" spans="1:28" s="119" customFormat="1" x14ac:dyDescent="0.25">
      <c r="A263" s="70" t="str">
        <f t="shared" si="80"/>
        <v/>
      </c>
      <c r="B263" s="70"/>
      <c r="C263" s="71" t="e">
        <f t="shared" si="74"/>
        <v>#DIV/0!</v>
      </c>
      <c r="D263" s="84"/>
      <c r="E263" s="84"/>
      <c r="F263" s="56"/>
      <c r="G263" s="374"/>
      <c r="H263" s="23"/>
      <c r="I263" s="48"/>
      <c r="J263" s="2"/>
      <c r="K263" s="73"/>
      <c r="L263" s="73">
        <f t="shared" si="76"/>
        <v>0</v>
      </c>
      <c r="M263" s="120"/>
      <c r="N263" s="46"/>
      <c r="O263" s="46">
        <f t="shared" si="77"/>
        <v>0</v>
      </c>
      <c r="P263" s="1" t="str">
        <f t="shared" si="78"/>
        <v>0.00%</v>
      </c>
      <c r="Q263" s="73">
        <f t="shared" si="73"/>
        <v>0</v>
      </c>
      <c r="R263" s="76">
        <f t="shared" si="79"/>
        <v>0</v>
      </c>
      <c r="S263" s="49"/>
      <c r="T263" s="49"/>
      <c r="U263" s="115"/>
      <c r="V263" s="49"/>
      <c r="W263" s="49"/>
      <c r="X263" s="49"/>
      <c r="Y263" s="49"/>
      <c r="Z263" s="49"/>
      <c r="AA263" s="49"/>
      <c r="AB263" s="49"/>
    </row>
    <row r="264" spans="1:28" s="119" customFormat="1" x14ac:dyDescent="0.25">
      <c r="A264" s="70" t="str">
        <f t="shared" si="80"/>
        <v/>
      </c>
      <c r="B264" s="70"/>
      <c r="C264" s="71" t="e">
        <f t="shared" si="74"/>
        <v>#DIV/0!</v>
      </c>
      <c r="D264" s="84"/>
      <c r="E264" s="84"/>
      <c r="F264" s="56"/>
      <c r="G264" s="374"/>
      <c r="H264" s="23"/>
      <c r="I264" s="48"/>
      <c r="J264" s="2"/>
      <c r="K264" s="73"/>
      <c r="L264" s="73">
        <f t="shared" si="76"/>
        <v>0</v>
      </c>
      <c r="M264" s="120"/>
      <c r="N264" s="46"/>
      <c r="O264" s="46">
        <f t="shared" si="77"/>
        <v>0</v>
      </c>
      <c r="P264" s="1" t="str">
        <f t="shared" si="78"/>
        <v>0.00%</v>
      </c>
      <c r="Q264" s="73">
        <f t="shared" si="73"/>
        <v>0</v>
      </c>
      <c r="R264" s="76">
        <f t="shared" si="79"/>
        <v>0</v>
      </c>
      <c r="S264" s="49"/>
      <c r="T264" s="49"/>
      <c r="U264" s="115"/>
      <c r="V264" s="49"/>
      <c r="W264" s="49"/>
      <c r="X264" s="49"/>
      <c r="Y264" s="49"/>
      <c r="Z264" s="49"/>
      <c r="AA264" s="49"/>
      <c r="AB264" s="49"/>
    </row>
    <row r="265" spans="1:28" s="119" customFormat="1" x14ac:dyDescent="0.25">
      <c r="A265" s="70" t="str">
        <f t="shared" si="80"/>
        <v/>
      </c>
      <c r="B265" s="70"/>
      <c r="C265" s="71" t="e">
        <f t="shared" si="74"/>
        <v>#DIV/0!</v>
      </c>
      <c r="D265" s="84"/>
      <c r="E265" s="84"/>
      <c r="F265" s="56"/>
      <c r="G265" s="374"/>
      <c r="H265" s="23"/>
      <c r="I265" s="48"/>
      <c r="J265" s="2"/>
      <c r="K265" s="73"/>
      <c r="L265" s="73">
        <f t="shared" si="76"/>
        <v>0</v>
      </c>
      <c r="M265" s="120"/>
      <c r="N265" s="46"/>
      <c r="O265" s="46">
        <f t="shared" si="77"/>
        <v>0</v>
      </c>
      <c r="P265" s="1" t="str">
        <f t="shared" si="78"/>
        <v>0.00%</v>
      </c>
      <c r="Q265" s="73">
        <f t="shared" si="73"/>
        <v>0</v>
      </c>
      <c r="R265" s="76">
        <f t="shared" si="79"/>
        <v>0</v>
      </c>
      <c r="S265" s="49"/>
      <c r="T265" s="49"/>
      <c r="U265" s="115"/>
      <c r="V265" s="49"/>
      <c r="W265" s="49"/>
      <c r="X265" s="49"/>
      <c r="Y265" s="49"/>
      <c r="Z265" s="49"/>
      <c r="AA265" s="49"/>
      <c r="AB265" s="49"/>
    </row>
    <row r="266" spans="1:28" s="119" customFormat="1" x14ac:dyDescent="0.25">
      <c r="A266" s="70" t="str">
        <f t="shared" si="80"/>
        <v/>
      </c>
      <c r="B266" s="70"/>
      <c r="C266" s="71" t="e">
        <f t="shared" si="74"/>
        <v>#DIV/0!</v>
      </c>
      <c r="D266" s="84"/>
      <c r="E266" s="84"/>
      <c r="F266" s="56"/>
      <c r="G266" s="374"/>
      <c r="H266" s="23"/>
      <c r="I266" s="48"/>
      <c r="J266" s="2"/>
      <c r="K266" s="73"/>
      <c r="L266" s="73">
        <f t="shared" si="76"/>
        <v>0</v>
      </c>
      <c r="M266" s="120"/>
      <c r="N266" s="46"/>
      <c r="O266" s="46">
        <f t="shared" si="77"/>
        <v>0</v>
      </c>
      <c r="P266" s="1" t="str">
        <f t="shared" si="78"/>
        <v>0.00%</v>
      </c>
      <c r="Q266" s="73">
        <f t="shared" si="73"/>
        <v>0</v>
      </c>
      <c r="R266" s="76">
        <f t="shared" si="79"/>
        <v>0</v>
      </c>
      <c r="S266" s="49"/>
      <c r="T266" s="49"/>
      <c r="U266" s="115"/>
      <c r="V266" s="49"/>
      <c r="W266" s="49"/>
      <c r="X266" s="49"/>
      <c r="Y266" s="49"/>
      <c r="Z266" s="49"/>
      <c r="AA266" s="49"/>
      <c r="AB266" s="49"/>
    </row>
    <row r="267" spans="1:28" s="119" customFormat="1" x14ac:dyDescent="0.25">
      <c r="A267" s="70" t="str">
        <f t="shared" si="80"/>
        <v/>
      </c>
      <c r="B267" s="70"/>
      <c r="C267" s="71" t="e">
        <f t="shared" si="74"/>
        <v>#DIV/0!</v>
      </c>
      <c r="D267" s="84"/>
      <c r="E267" s="84"/>
      <c r="F267" s="56"/>
      <c r="G267" s="374"/>
      <c r="H267" s="23"/>
      <c r="I267" s="48"/>
      <c r="J267" s="2"/>
      <c r="K267" s="73"/>
      <c r="L267" s="73">
        <f t="shared" si="76"/>
        <v>0</v>
      </c>
      <c r="M267" s="120"/>
      <c r="N267" s="46"/>
      <c r="O267" s="46">
        <f t="shared" si="77"/>
        <v>0</v>
      </c>
      <c r="P267" s="1" t="str">
        <f t="shared" si="78"/>
        <v>0.00%</v>
      </c>
      <c r="Q267" s="73">
        <f t="shared" si="73"/>
        <v>0</v>
      </c>
      <c r="R267" s="76">
        <f t="shared" si="79"/>
        <v>0</v>
      </c>
      <c r="S267" s="49"/>
      <c r="T267" s="49"/>
      <c r="U267" s="115"/>
      <c r="V267" s="49"/>
      <c r="W267" s="49"/>
      <c r="X267" s="49"/>
      <c r="Y267" s="49"/>
      <c r="Z267" s="49"/>
      <c r="AA267" s="49"/>
      <c r="AB267" s="49"/>
    </row>
    <row r="268" spans="1:28" s="119" customFormat="1" x14ac:dyDescent="0.25">
      <c r="A268" s="70" t="str">
        <f t="shared" si="80"/>
        <v/>
      </c>
      <c r="B268" s="70"/>
      <c r="C268" s="71" t="e">
        <f t="shared" si="74"/>
        <v>#DIV/0!</v>
      </c>
      <c r="D268" s="84"/>
      <c r="E268" s="84"/>
      <c r="F268" s="56"/>
      <c r="G268" s="374"/>
      <c r="H268" s="23"/>
      <c r="I268" s="48"/>
      <c r="J268" s="2"/>
      <c r="K268" s="73"/>
      <c r="L268" s="73">
        <f>ROUND(K268*H268,2)</f>
        <v>0</v>
      </c>
      <c r="M268" s="120"/>
      <c r="N268" s="46"/>
      <c r="O268" s="46">
        <f>M268+N268</f>
        <v>0</v>
      </c>
      <c r="P268" s="1" t="str">
        <f t="shared" si="78"/>
        <v>0.00%</v>
      </c>
      <c r="Q268" s="73">
        <f t="shared" si="73"/>
        <v>0</v>
      </c>
      <c r="R268" s="76">
        <f t="shared" si="79"/>
        <v>0</v>
      </c>
      <c r="S268" s="49"/>
      <c r="T268" s="49"/>
      <c r="U268" s="115"/>
      <c r="V268" s="49"/>
      <c r="W268" s="49"/>
      <c r="X268" s="49"/>
      <c r="Y268" s="49"/>
      <c r="Z268" s="49"/>
      <c r="AA268" s="49"/>
      <c r="AB268" s="49"/>
    </row>
    <row r="269" spans="1:28" s="119" customFormat="1" ht="15.75" thickBot="1" x14ac:dyDescent="0.3">
      <c r="A269" s="70" t="str">
        <f t="shared" si="80"/>
        <v/>
      </c>
      <c r="B269" s="70"/>
      <c r="C269" s="71" t="e">
        <f>L269/$R$6</f>
        <v>#DIV/0!</v>
      </c>
      <c r="D269" s="199"/>
      <c r="E269" s="199"/>
      <c r="F269" s="296"/>
      <c r="G269" s="389"/>
      <c r="H269" s="309"/>
      <c r="I269" s="309"/>
      <c r="J269" s="309"/>
      <c r="K269" s="309"/>
      <c r="L269" s="258">
        <f t="shared" si="76"/>
        <v>0</v>
      </c>
      <c r="M269" s="309"/>
      <c r="N269" s="309"/>
      <c r="O269" s="233">
        <f>M269+N269</f>
        <v>0</v>
      </c>
      <c r="P269" s="260" t="str">
        <f>IFERROR(O269/H269,"0.00%")</f>
        <v>0.00%</v>
      </c>
      <c r="Q269" s="258">
        <f t="shared" si="73"/>
        <v>0</v>
      </c>
      <c r="R269" s="261">
        <f t="shared" si="79"/>
        <v>0</v>
      </c>
      <c r="S269" s="49"/>
      <c r="T269" s="49"/>
      <c r="U269" s="115"/>
      <c r="V269" s="49"/>
      <c r="W269" s="49"/>
      <c r="X269" s="49"/>
      <c r="Y269" s="49"/>
      <c r="Z269" s="49"/>
      <c r="AA269" s="49"/>
      <c r="AB269" s="49"/>
    </row>
    <row r="270" spans="1:28" ht="15.75" thickBot="1" x14ac:dyDescent="0.3">
      <c r="A270" s="194" t="s">
        <v>154</v>
      </c>
      <c r="B270" s="195"/>
      <c r="C270" s="195"/>
      <c r="D270" s="196"/>
      <c r="E270" s="196"/>
      <c r="F270" s="302"/>
      <c r="G270" s="390"/>
      <c r="H270" s="303"/>
      <c r="I270" s="304"/>
      <c r="J270" s="305"/>
      <c r="K270" s="251" t="s">
        <v>82</v>
      </c>
      <c r="L270" s="285">
        <f>SUM(L22:L269)</f>
        <v>0</v>
      </c>
      <c r="M270" s="253"/>
      <c r="N270" s="254"/>
      <c r="O270" s="254"/>
      <c r="P270" s="255"/>
      <c r="Q270" s="285">
        <f>SUM(Q22:Q269)</f>
        <v>0</v>
      </c>
      <c r="R270" s="256">
        <f>SUM(R23:R269)</f>
        <v>0</v>
      </c>
    </row>
    <row r="271" spans="1:28" ht="15" customHeight="1" thickBot="1" x14ac:dyDescent="0.3">
      <c r="I271" s="85"/>
      <c r="K271" s="86"/>
      <c r="L271" s="86"/>
      <c r="M271" s="86"/>
      <c r="P271" s="88"/>
      <c r="Q271" s="88"/>
      <c r="R271" s="86"/>
    </row>
    <row r="272" spans="1:28" ht="26.25" customHeight="1" thickBot="1" x14ac:dyDescent="0.35">
      <c r="H272" s="89"/>
      <c r="I272" s="85"/>
      <c r="J272" s="210" t="s">
        <v>157</v>
      </c>
      <c r="K272" s="207"/>
      <c r="L272" s="206">
        <f>L270+L20+L16</f>
        <v>0</v>
      </c>
      <c r="M272" s="207"/>
      <c r="N272" s="208"/>
      <c r="O272" s="208"/>
      <c r="P272" s="208"/>
      <c r="Q272" s="206">
        <f>Q270+Q20+Q16</f>
        <v>0</v>
      </c>
      <c r="R272" s="209">
        <f>R270+R20+R16</f>
        <v>0</v>
      </c>
    </row>
    <row r="273" spans="8:18" ht="15.75" thickBot="1" x14ac:dyDescent="0.3">
      <c r="H273" s="89"/>
      <c r="I273" s="85"/>
      <c r="K273" s="86"/>
      <c r="L273" s="86"/>
      <c r="M273" s="86"/>
      <c r="P273" s="72"/>
      <c r="Q273" s="72"/>
      <c r="R273" s="90"/>
    </row>
    <row r="274" spans="8:18" ht="27" customHeight="1" x14ac:dyDescent="0.3">
      <c r="H274" s="89"/>
      <c r="I274" s="85"/>
      <c r="M274" s="436" t="s">
        <v>8</v>
      </c>
      <c r="N274" s="437"/>
      <c r="O274" s="437"/>
      <c r="P274" s="437"/>
      <c r="Q274" s="311">
        <f>Q272*0.01</f>
        <v>0</v>
      </c>
      <c r="R274" s="241">
        <f>R272*0.01</f>
        <v>0</v>
      </c>
    </row>
    <row r="275" spans="8:18" ht="26.25" customHeight="1" thickBot="1" x14ac:dyDescent="0.35">
      <c r="H275" s="89"/>
      <c r="M275" s="430" t="s">
        <v>9</v>
      </c>
      <c r="N275" s="431"/>
      <c r="O275" s="431"/>
      <c r="P275" s="431"/>
      <c r="Q275" s="312">
        <f>Q272-Q274</f>
        <v>0</v>
      </c>
      <c r="R275" s="242">
        <f>R272-R274</f>
        <v>0</v>
      </c>
    </row>
    <row r="276" spans="8:18" ht="14.25" customHeight="1" x14ac:dyDescent="0.3">
      <c r="H276" s="89"/>
      <c r="I276" s="93"/>
      <c r="K276" s="86"/>
      <c r="L276" s="86"/>
      <c r="M276" s="86"/>
      <c r="P276" s="94"/>
      <c r="Q276" s="94"/>
      <c r="R276" s="86"/>
    </row>
    <row r="277" spans="8:18" ht="14.25" customHeight="1" x14ac:dyDescent="0.3">
      <c r="H277" s="89"/>
      <c r="I277" s="93"/>
      <c r="K277" s="86"/>
      <c r="L277" s="86"/>
      <c r="M277" s="86"/>
      <c r="P277" s="94"/>
      <c r="Q277" s="94"/>
      <c r="R277" s="86"/>
    </row>
    <row r="278" spans="8:18" x14ac:dyDescent="0.25">
      <c r="H278" s="92"/>
      <c r="P278" s="96"/>
      <c r="Q278" s="96"/>
      <c r="R278" s="86"/>
    </row>
    <row r="279" spans="8:18" ht="15.75" x14ac:dyDescent="0.25">
      <c r="H279" s="92"/>
      <c r="I279" s="133"/>
      <c r="J279" s="133"/>
      <c r="K279" s="86"/>
      <c r="L279" s="95" t="s">
        <v>10</v>
      </c>
      <c r="M279" s="134"/>
      <c r="N279" s="134"/>
      <c r="P279" s="94"/>
      <c r="Q279" s="94"/>
      <c r="R279" s="86"/>
    </row>
    <row r="280" spans="8:18" x14ac:dyDescent="0.25">
      <c r="H280" s="92"/>
      <c r="I280" s="52" t="s">
        <v>11</v>
      </c>
      <c r="J280" s="97"/>
      <c r="K280" s="86"/>
      <c r="L280" s="98"/>
      <c r="M280" s="99"/>
      <c r="N280" s="100"/>
      <c r="P280" s="94"/>
      <c r="Q280" s="94"/>
      <c r="R280" s="86"/>
    </row>
    <row r="281" spans="8:18" x14ac:dyDescent="0.25">
      <c r="H281" s="92"/>
      <c r="J281" s="97"/>
      <c r="K281" s="86"/>
      <c r="L281" s="98"/>
      <c r="M281" s="99"/>
      <c r="N281" s="100"/>
      <c r="P281" s="94"/>
      <c r="Q281" s="94"/>
      <c r="R281" s="86"/>
    </row>
    <row r="282" spans="8:18" ht="15.75" x14ac:dyDescent="0.25">
      <c r="H282" s="92"/>
      <c r="I282" s="133"/>
      <c r="J282" s="133"/>
      <c r="K282" s="86"/>
      <c r="L282" s="95" t="s">
        <v>10</v>
      </c>
      <c r="M282" s="134"/>
      <c r="N282" s="134"/>
    </row>
    <row r="283" spans="8:18" x14ac:dyDescent="0.25">
      <c r="H283" s="92"/>
      <c r="I283" s="52" t="s">
        <v>12</v>
      </c>
    </row>
    <row r="284" spans="8:18" x14ac:dyDescent="0.25">
      <c r="H284" s="92"/>
      <c r="J284" s="97"/>
      <c r="K284" s="86"/>
      <c r="L284" s="86"/>
      <c r="M284" s="86"/>
      <c r="P284" s="94"/>
      <c r="Q284" s="94"/>
      <c r="R284" s="86"/>
    </row>
    <row r="285" spans="8:18" x14ac:dyDescent="0.25">
      <c r="K285" s="86"/>
      <c r="L285" s="86"/>
      <c r="M285" s="86"/>
      <c r="P285" s="94"/>
      <c r="Q285" s="94"/>
      <c r="R285" s="86"/>
    </row>
  </sheetData>
  <sheetProtection algorithmName="SHA-512" hashValue="hQNwS+a3JR5Cs0hWNSQ/RMbzr/pa3OZIeKV9QbqgOyU8vQagItZcGt9xMZtDIiXCltHIsnzLk1Ndj/brvV3rKQ==" saltValue="5PnAUD6ZLobqnCSXEPTZ0Q==" spinCount="100000" sheet="1" autoFilter="0"/>
  <protectedRanges>
    <protectedRange sqref="M18" name="Mob"/>
    <protectedRange sqref="R2:R5" name="SOV info_2"/>
    <protectedRange password="9170" sqref="R2" name="Title_1_2_1"/>
    <protectedRange sqref="F2:I6" name="SOV info_1"/>
    <protectedRange password="9170" sqref="I2:I6" name="Title_1_2"/>
    <protectedRange sqref="I279:J279 I282:J282 M279:N279 M282:N282" name="SOV Info"/>
    <protectedRange sqref="A9" name="Items to Filter"/>
    <protectedRange sqref="N18:N19 N11:N15 N250:N269 N22:N248" name="Quantity To Date Last Estimate"/>
    <protectedRange sqref="M24:M44 M19 M11:M15 M250:M269 M46:M248" name="Quantity"/>
    <protectedRange sqref="K18:K19 K11:K15 K250:K269 K25:K248" name="Unit Price"/>
    <protectedRange sqref="H18:H19 H11:H15 H250:H269 H22:H248" name="Total Quantity"/>
    <protectedRange sqref="H250:K269" name="Range6"/>
    <protectedRange sqref="E18:E19 E11:E15 E250:E269 E22:E248" name="Ln Number"/>
    <protectedRange sqref="M23:N23" name="Misc Work"/>
  </protectedRanges>
  <autoFilter ref="A9:R270" xr:uid="{00000000-0009-0000-0000-000000000000}"/>
  <sortState xmlns:xlrd2="http://schemas.microsoft.com/office/spreadsheetml/2017/richdata2" ref="F23:R230">
    <sortCondition ref="F23:F230"/>
  </sortState>
  <dataConsolidate/>
  <mergeCells count="15">
    <mergeCell ref="F1:R1"/>
    <mergeCell ref="J8:L8"/>
    <mergeCell ref="M275:P275"/>
    <mergeCell ref="M274:P274"/>
    <mergeCell ref="N8:P8"/>
    <mergeCell ref="C6:E6"/>
    <mergeCell ref="C5:E5"/>
    <mergeCell ref="F2:I2"/>
    <mergeCell ref="F3:I3"/>
    <mergeCell ref="F4:I4"/>
    <mergeCell ref="F5:I5"/>
    <mergeCell ref="F6:I6"/>
    <mergeCell ref="C2:E2"/>
    <mergeCell ref="C3:E3"/>
    <mergeCell ref="C4:E4"/>
  </mergeCells>
  <phoneticPr fontId="30" type="noConversion"/>
  <conditionalFormatting sqref="C10:C921">
    <cfRule type="cellIs" dxfId="0" priority="1" operator="greaterThanOrEqual">
      <formula>0.1</formula>
    </cfRule>
  </conditionalFormatting>
  <dataValidations disablePrompts="1" count="2">
    <dataValidation type="custom" allowBlank="1" showInputMessage="1" showErrorMessage="1" sqref="N280:N281" xr:uid="{00000000-0002-0000-0000-000000000000}">
      <formula1>N295</formula1>
    </dataValidation>
    <dataValidation type="custom" allowBlank="1" showInputMessage="1" showErrorMessage="1" sqref="M279:M282" xr:uid="{00000000-0002-0000-0000-000001000000}">
      <formula1>M293</formula1>
    </dataValidation>
  </dataValidations>
  <pageMargins left="0.7" right="0.7" top="0.75" bottom="0.75" header="0.3" footer="0.3"/>
  <pageSetup paperSize="17"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AADC8-0347-4755-B82D-4D61FB141197}">
  <dimension ref="B1:C37"/>
  <sheetViews>
    <sheetView zoomScale="85" zoomScaleNormal="85" workbookViewId="0">
      <selection activeCell="C17" sqref="C17"/>
    </sheetView>
  </sheetViews>
  <sheetFormatPr defaultRowHeight="15" x14ac:dyDescent="0.25"/>
  <cols>
    <col min="2" max="2" width="43.42578125" bestFit="1" customWidth="1"/>
    <col min="3" max="3" width="25.140625" bestFit="1" customWidth="1"/>
    <col min="4" max="4" width="21.42578125" customWidth="1"/>
    <col min="5" max="5" width="25.140625" customWidth="1"/>
  </cols>
  <sheetData>
    <row r="1" spans="2:3" ht="15.75" thickBot="1" x14ac:dyDescent="0.3"/>
    <row r="2" spans="2:3" ht="24" thickBot="1" x14ac:dyDescent="0.4">
      <c r="B2" s="447" t="s">
        <v>341</v>
      </c>
      <c r="C2" s="448"/>
    </row>
    <row r="3" spans="2:3" ht="23.25" x14ac:dyDescent="0.35">
      <c r="B3" s="359" t="s">
        <v>371</v>
      </c>
      <c r="C3" s="360">
        <f>'Preconstruction SOV'!L43</f>
        <v>0</v>
      </c>
    </row>
    <row r="4" spans="2:3" ht="23.25" x14ac:dyDescent="0.35">
      <c r="B4" s="361" t="s">
        <v>372</v>
      </c>
      <c r="C4" s="362">
        <f>'Construction SOV'!L272</f>
        <v>0</v>
      </c>
    </row>
    <row r="5" spans="2:3" ht="24" customHeight="1" x14ac:dyDescent="0.25">
      <c r="B5" s="457" t="s">
        <v>329</v>
      </c>
      <c r="C5" s="459">
        <f>C4+C3</f>
        <v>0</v>
      </c>
    </row>
    <row r="6" spans="2:3" ht="15.75" thickBot="1" x14ac:dyDescent="0.3">
      <c r="B6" s="458"/>
      <c r="C6" s="460"/>
    </row>
    <row r="7" spans="2:3" ht="5.25" customHeight="1" x14ac:dyDescent="0.25">
      <c r="B7" s="264"/>
      <c r="C7" s="265"/>
    </row>
    <row r="8" spans="2:3" ht="15.75" customHeight="1" x14ac:dyDescent="0.25">
      <c r="B8" s="451" t="s">
        <v>328</v>
      </c>
      <c r="C8" s="453">
        <v>0</v>
      </c>
    </row>
    <row r="9" spans="2:3" ht="15.75" customHeight="1" thickBot="1" x14ac:dyDescent="0.3">
      <c r="B9" s="452"/>
      <c r="C9" s="454"/>
    </row>
    <row r="10" spans="2:3" x14ac:dyDescent="0.25">
      <c r="B10" s="451" t="s">
        <v>342</v>
      </c>
      <c r="C10" s="453">
        <f>C8+C5</f>
        <v>0</v>
      </c>
    </row>
    <row r="11" spans="2:3" ht="15.75" thickBot="1" x14ac:dyDescent="0.3">
      <c r="B11" s="452"/>
      <c r="C11" s="454"/>
    </row>
    <row r="14" spans="2:3" ht="15.75" thickBot="1" x14ac:dyDescent="0.3"/>
    <row r="15" spans="2:3" ht="24" thickBot="1" x14ac:dyDescent="0.4">
      <c r="B15" s="447" t="s">
        <v>346</v>
      </c>
      <c r="C15" s="448"/>
    </row>
    <row r="16" spans="2:3" ht="23.25" x14ac:dyDescent="0.35">
      <c r="B16" s="313" t="s">
        <v>373</v>
      </c>
      <c r="C16" s="343">
        <f>'Preconstruction SOV'!Q43</f>
        <v>0</v>
      </c>
    </row>
    <row r="17" spans="2:3" ht="24" thickBot="1" x14ac:dyDescent="0.4">
      <c r="B17" s="314" t="s">
        <v>374</v>
      </c>
      <c r="C17" s="344">
        <f>'Construction SOV'!Q272</f>
        <v>0</v>
      </c>
    </row>
    <row r="18" spans="2:3" x14ac:dyDescent="0.25">
      <c r="B18" s="455" t="s">
        <v>154</v>
      </c>
      <c r="C18" s="449">
        <f>C17+C16</f>
        <v>0</v>
      </c>
    </row>
    <row r="19" spans="2:3" ht="15.75" thickBot="1" x14ac:dyDescent="0.3">
      <c r="B19" s="456"/>
      <c r="C19" s="450"/>
    </row>
    <row r="22" spans="2:3" ht="15.75" thickBot="1" x14ac:dyDescent="0.3"/>
    <row r="23" spans="2:3" ht="24" thickBot="1" x14ac:dyDescent="0.4">
      <c r="B23" s="447" t="s">
        <v>363</v>
      </c>
      <c r="C23" s="448"/>
    </row>
    <row r="24" spans="2:3" ht="23.25" x14ac:dyDescent="0.35">
      <c r="B24" s="313" t="s">
        <v>375</v>
      </c>
      <c r="C24" s="343">
        <f>'Preconstruction SOV'!R43</f>
        <v>0</v>
      </c>
    </row>
    <row r="25" spans="2:3" ht="24" thickBot="1" x14ac:dyDescent="0.4">
      <c r="B25" s="314" t="s">
        <v>374</v>
      </c>
      <c r="C25" s="344">
        <f>'Construction SOV'!R272</f>
        <v>0</v>
      </c>
    </row>
    <row r="26" spans="2:3" x14ac:dyDescent="0.25">
      <c r="B26" s="455" t="s">
        <v>154</v>
      </c>
      <c r="C26" s="449">
        <f>C25+C24</f>
        <v>0</v>
      </c>
    </row>
    <row r="27" spans="2:3" ht="15.75" thickBot="1" x14ac:dyDescent="0.3">
      <c r="B27" s="456"/>
      <c r="C27" s="450"/>
    </row>
    <row r="30" spans="2:3" ht="15.75" thickBot="1" x14ac:dyDescent="0.3"/>
    <row r="31" spans="2:3" x14ac:dyDescent="0.25">
      <c r="B31" s="345" t="s">
        <v>376</v>
      </c>
      <c r="C31" s="346"/>
    </row>
    <row r="32" spans="2:3" x14ac:dyDescent="0.25">
      <c r="B32" s="347"/>
      <c r="C32" s="348"/>
    </row>
    <row r="33" spans="2:3" x14ac:dyDescent="0.25">
      <c r="B33" s="357"/>
      <c r="C33" s="358"/>
    </row>
    <row r="34" spans="2:3" ht="15.75" thickBot="1" x14ac:dyDescent="0.3">
      <c r="B34" s="349"/>
      <c r="C34" s="350"/>
    </row>
    <row r="35" spans="2:3" ht="18.75" x14ac:dyDescent="0.3">
      <c r="B35" s="351" t="s">
        <v>343</v>
      </c>
      <c r="C35" s="352">
        <f>SUM(C32:C34)</f>
        <v>0</v>
      </c>
    </row>
    <row r="36" spans="2:3" ht="18.75" x14ac:dyDescent="0.3">
      <c r="B36" s="353" t="s">
        <v>344</v>
      </c>
      <c r="C36" s="354">
        <f>'Construction SOV'!R6</f>
        <v>0</v>
      </c>
    </row>
    <row r="37" spans="2:3" ht="19.5" thickBot="1" x14ac:dyDescent="0.35">
      <c r="B37" s="355" t="s">
        <v>349</v>
      </c>
      <c r="C37" s="356">
        <f>C35+C36</f>
        <v>0</v>
      </c>
    </row>
  </sheetData>
  <sheetProtection algorithmName="SHA-512" hashValue="su6epXFYdgVr41wCu3Pixy8GVWD1/dbgWekhPjJialKe7txf8qIgfseY8L1ZR47PCPIMiM05GU8PwlDsbFqpoQ==" saltValue="MN4aAVZGFJTEmREBTK3B+A==" spinCount="100000" sheet="1"/>
  <mergeCells count="13">
    <mergeCell ref="B23:C23"/>
    <mergeCell ref="B26:B27"/>
    <mergeCell ref="C26:C27"/>
    <mergeCell ref="B5:B6"/>
    <mergeCell ref="C5:C6"/>
    <mergeCell ref="B8:B9"/>
    <mergeCell ref="C8:C9"/>
    <mergeCell ref="B2:C2"/>
    <mergeCell ref="C18:C19"/>
    <mergeCell ref="B10:B11"/>
    <mergeCell ref="C10:C11"/>
    <mergeCell ref="B15:C15"/>
    <mergeCell ref="B18:B19"/>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B596D-B6E7-4166-B5EE-039D26F94A93}">
  <dimension ref="A1:I25"/>
  <sheetViews>
    <sheetView workbookViewId="0">
      <selection activeCell="I21" sqref="I21"/>
    </sheetView>
  </sheetViews>
  <sheetFormatPr defaultColWidth="9.140625" defaultRowHeight="12.75" x14ac:dyDescent="0.2"/>
  <cols>
    <col min="1" max="1" width="17.5703125" style="325" bestFit="1" customWidth="1"/>
    <col min="2" max="2" width="31.5703125" style="325" customWidth="1"/>
    <col min="3" max="3" width="14" style="325" bestFit="1" customWidth="1"/>
    <col min="4" max="4" width="14" style="325" customWidth="1"/>
    <col min="5" max="5" width="13.42578125" style="325" customWidth="1"/>
    <col min="6" max="6" width="4.5703125" style="325" customWidth="1"/>
    <col min="7" max="7" width="14" style="325" bestFit="1" customWidth="1"/>
    <col min="8" max="8" width="13.42578125" style="325" bestFit="1" customWidth="1"/>
    <col min="9" max="9" width="12.28515625" style="325" bestFit="1" customWidth="1"/>
    <col min="10" max="16384" width="9.140625" style="325"/>
  </cols>
  <sheetData>
    <row r="1" spans="1:9" x14ac:dyDescent="0.2">
      <c r="A1" s="325" t="s">
        <v>350</v>
      </c>
      <c r="B1" s="326"/>
    </row>
    <row r="2" spans="1:9" x14ac:dyDescent="0.2">
      <c r="A2" s="325" t="s">
        <v>351</v>
      </c>
    </row>
    <row r="3" spans="1:9" ht="15.75" x14ac:dyDescent="0.2">
      <c r="A3" s="325" t="s">
        <v>352</v>
      </c>
      <c r="B3" s="440"/>
      <c r="C3" s="439"/>
      <c r="D3" s="439"/>
    </row>
    <row r="5" spans="1:9" ht="25.5" x14ac:dyDescent="0.2">
      <c r="A5" s="327" t="s">
        <v>353</v>
      </c>
      <c r="B5" s="327" t="s">
        <v>354</v>
      </c>
    </row>
    <row r="6" spans="1:9" x14ac:dyDescent="0.2">
      <c r="A6" s="328">
        <v>0</v>
      </c>
      <c r="B6" s="328">
        <v>0</v>
      </c>
    </row>
    <row r="8" spans="1:9" ht="25.5" customHeight="1" x14ac:dyDescent="0.2">
      <c r="A8" s="327" t="s">
        <v>355</v>
      </c>
      <c r="B8" s="329" t="s">
        <v>356</v>
      </c>
      <c r="C8" s="330" t="s">
        <v>357</v>
      </c>
      <c r="D8" s="329" t="s">
        <v>358</v>
      </c>
      <c r="E8" s="330" t="s">
        <v>357</v>
      </c>
      <c r="G8" s="327" t="s">
        <v>359</v>
      </c>
      <c r="H8" s="327" t="s">
        <v>360</v>
      </c>
      <c r="I8" s="327" t="s">
        <v>361</v>
      </c>
    </row>
    <row r="9" spans="1:9" x14ac:dyDescent="0.2">
      <c r="A9" s="328">
        <f>A$6*0</f>
        <v>0</v>
      </c>
      <c r="B9" s="331">
        <f>A$6*0.01</f>
        <v>0</v>
      </c>
      <c r="C9" s="332" t="e">
        <f>B9/B$6</f>
        <v>#DIV/0!</v>
      </c>
      <c r="D9" s="331">
        <f>B$6*0.99</f>
        <v>0</v>
      </c>
      <c r="E9" s="332" t="e">
        <f t="shared" ref="E9:E15" si="0">D9/B$6</f>
        <v>#DIV/0!</v>
      </c>
      <c r="G9" s="333" t="e">
        <f t="shared" ref="G9:G15" si="1">IF(E9&lt;C9,E9,C9)</f>
        <v>#DIV/0!</v>
      </c>
      <c r="H9" s="333" t="e">
        <f>G9</f>
        <v>#DIV/0!</v>
      </c>
      <c r="I9" s="333" t="e">
        <f>H9</f>
        <v>#DIV/0!</v>
      </c>
    </row>
    <row r="10" spans="1:9" x14ac:dyDescent="0.2">
      <c r="A10" s="328">
        <f>A$6*0.05</f>
        <v>0</v>
      </c>
      <c r="B10" s="331">
        <f>A$6*0.03</f>
        <v>0</v>
      </c>
      <c r="C10" s="332" t="e">
        <f t="shared" ref="C10:C15" si="2">B10/B$6</f>
        <v>#DIV/0!</v>
      </c>
      <c r="D10" s="331">
        <f>B$6*0.25</f>
        <v>0</v>
      </c>
      <c r="E10" s="332" t="e">
        <f t="shared" si="0"/>
        <v>#DIV/0!</v>
      </c>
      <c r="G10" s="333" t="e">
        <f t="shared" si="1"/>
        <v>#DIV/0!</v>
      </c>
      <c r="H10" s="333" t="e">
        <f>IF((G10-I9)&gt;=0,G10-I9,0)</f>
        <v>#DIV/0!</v>
      </c>
      <c r="I10" s="333" t="e">
        <f t="shared" ref="I10:I15" si="3">I9+H10</f>
        <v>#DIV/0!</v>
      </c>
    </row>
    <row r="11" spans="1:9" x14ac:dyDescent="0.2">
      <c r="A11" s="328">
        <f>A$6*0.1</f>
        <v>0</v>
      </c>
      <c r="B11" s="331">
        <f>A$6*0.06</f>
        <v>0</v>
      </c>
      <c r="C11" s="332" t="e">
        <f t="shared" si="2"/>
        <v>#DIV/0!</v>
      </c>
      <c r="D11" s="331">
        <f>B$6*0.5</f>
        <v>0</v>
      </c>
      <c r="E11" s="332" t="e">
        <f t="shared" si="0"/>
        <v>#DIV/0!</v>
      </c>
      <c r="G11" s="333" t="e">
        <f t="shared" si="1"/>
        <v>#DIV/0!</v>
      </c>
      <c r="H11" s="333" t="e">
        <f>IF((G11-I10)&gt;=0,G11-I10,0)</f>
        <v>#DIV/0!</v>
      </c>
      <c r="I11" s="333" t="e">
        <f t="shared" si="3"/>
        <v>#DIV/0!</v>
      </c>
    </row>
    <row r="12" spans="1:9" x14ac:dyDescent="0.2">
      <c r="A12" s="328">
        <f>A$6*0.25</f>
        <v>0</v>
      </c>
      <c r="B12" s="331">
        <f>A$6*0.08</f>
        <v>0</v>
      </c>
      <c r="C12" s="332" t="e">
        <f t="shared" si="2"/>
        <v>#DIV/0!</v>
      </c>
      <c r="D12" s="331">
        <f>B$6*0.6</f>
        <v>0</v>
      </c>
      <c r="E12" s="332" t="e">
        <f t="shared" si="0"/>
        <v>#DIV/0!</v>
      </c>
      <c r="G12" s="333" t="e">
        <f t="shared" si="1"/>
        <v>#DIV/0!</v>
      </c>
      <c r="H12" s="333" t="e">
        <f>IF((G12-H11)&gt;=0,G12-I11,0)</f>
        <v>#DIV/0!</v>
      </c>
      <c r="I12" s="333" t="e">
        <f t="shared" si="3"/>
        <v>#DIV/0!</v>
      </c>
    </row>
    <row r="13" spans="1:9" x14ac:dyDescent="0.2">
      <c r="A13" s="328">
        <f>A$6*0.5</f>
        <v>0</v>
      </c>
      <c r="B13" s="331">
        <f>A$6*0.1</f>
        <v>0</v>
      </c>
      <c r="C13" s="332" t="e">
        <f>B13/B$6</f>
        <v>#DIV/0!</v>
      </c>
      <c r="D13" s="331">
        <f>B$6*0.9</f>
        <v>0</v>
      </c>
      <c r="E13" s="332" t="e">
        <f t="shared" si="0"/>
        <v>#DIV/0!</v>
      </c>
      <c r="G13" s="333" t="e">
        <f t="shared" si="1"/>
        <v>#DIV/0!</v>
      </c>
      <c r="H13" s="333" t="e">
        <f>IF((G13-H12)&gt;=0,G13-I12,0)</f>
        <v>#DIV/0!</v>
      </c>
      <c r="I13" s="333" t="e">
        <f t="shared" si="3"/>
        <v>#DIV/0!</v>
      </c>
    </row>
    <row r="14" spans="1:9" x14ac:dyDescent="0.2">
      <c r="A14" s="328">
        <f>A$6*0.7</f>
        <v>0</v>
      </c>
      <c r="B14" s="331"/>
      <c r="C14" s="332" t="e">
        <f>B14/B$6</f>
        <v>#DIV/0!</v>
      </c>
      <c r="D14" s="331">
        <f>B$6*0.99</f>
        <v>0</v>
      </c>
      <c r="E14" s="332" t="e">
        <f t="shared" si="0"/>
        <v>#DIV/0!</v>
      </c>
      <c r="G14" s="333" t="e">
        <f t="shared" si="1"/>
        <v>#DIV/0!</v>
      </c>
      <c r="H14" s="333" t="e">
        <f>IF((G14-H13)&gt;=0,G14-I13,0)</f>
        <v>#DIV/0!</v>
      </c>
      <c r="I14" s="333" t="e">
        <f t="shared" si="3"/>
        <v>#DIV/0!</v>
      </c>
    </row>
    <row r="15" spans="1:9" x14ac:dyDescent="0.2">
      <c r="A15" s="328" t="s">
        <v>362</v>
      </c>
      <c r="B15" s="334"/>
      <c r="C15" s="335" t="e">
        <f t="shared" si="2"/>
        <v>#DIV/0!</v>
      </c>
      <c r="D15" s="334">
        <f>B$6*1</f>
        <v>0</v>
      </c>
      <c r="E15" s="335" t="e">
        <f t="shared" si="0"/>
        <v>#DIV/0!</v>
      </c>
      <c r="G15" s="333" t="e">
        <f t="shared" si="1"/>
        <v>#DIV/0!</v>
      </c>
      <c r="H15" s="333">
        <v>0.01</v>
      </c>
      <c r="I15" s="333" t="e">
        <f t="shared" si="3"/>
        <v>#DIV/0!</v>
      </c>
    </row>
    <row r="16" spans="1:9" x14ac:dyDescent="0.2">
      <c r="H16" s="333"/>
    </row>
    <row r="18" spans="1:9" x14ac:dyDescent="0.2">
      <c r="B18" s="328"/>
      <c r="C18" s="328"/>
      <c r="D18" s="328"/>
      <c r="E18" s="328"/>
      <c r="G18" s="328"/>
      <c r="H18" s="336"/>
      <c r="I18" s="337"/>
    </row>
    <row r="19" spans="1:9" x14ac:dyDescent="0.2">
      <c r="B19" s="328"/>
      <c r="C19" s="328"/>
      <c r="D19" s="328"/>
      <c r="G19" s="328"/>
    </row>
    <row r="20" spans="1:9" x14ac:dyDescent="0.2">
      <c r="A20" s="325" t="s">
        <v>365</v>
      </c>
      <c r="B20" s="328"/>
      <c r="C20" s="328"/>
      <c r="D20" s="328" t="e">
        <f>'Preconstruction SOV'!R43+'Construction SOV'!R16+'Construction SOV'!R270+'Construction SOV'!#REF!+'Construction SOV'!#REF!+'Construction SOV'!#REF!+'Construction SOV'!#REF!+'Construction SOV'!R19+'Construction SOV'!K18*'Construction SOV'!N18</f>
        <v>#REF!</v>
      </c>
      <c r="E20" s="328"/>
      <c r="G20" s="328"/>
      <c r="H20" s="336"/>
    </row>
    <row r="21" spans="1:9" x14ac:dyDescent="0.2">
      <c r="B21" s="328"/>
      <c r="C21" s="328"/>
    </row>
    <row r="22" spans="1:9" x14ac:dyDescent="0.2">
      <c r="B22" s="328"/>
      <c r="C22" s="328"/>
    </row>
    <row r="23" spans="1:9" x14ac:dyDescent="0.2">
      <c r="B23" s="328" t="s">
        <v>366</v>
      </c>
      <c r="C23" s="333">
        <f>'Construction SOV'!N18</f>
        <v>0</v>
      </c>
    </row>
    <row r="24" spans="1:9" ht="13.5" thickBot="1" x14ac:dyDescent="0.25">
      <c r="B24" s="338" t="s">
        <v>367</v>
      </c>
      <c r="C24" s="339">
        <v>0</v>
      </c>
    </row>
    <row r="25" spans="1:9" x14ac:dyDescent="0.2">
      <c r="B25" s="325" t="s">
        <v>364</v>
      </c>
      <c r="C25" s="340">
        <f>C24-C23</f>
        <v>0</v>
      </c>
    </row>
  </sheetData>
  <sheetProtection algorithmName="SHA-512" hashValue="1N2/mDOsO523rexpM1PmFWyGdU4BvM33eRy0obslPeyDic/WSqEaurB3Qq0hrMuzm21Gv0SwtcxlwUsvQJ5/Ng==" saltValue="sAZtU7nJ7l+xu5aqY4HKvA==" spinCount="100000" sheet="1" objects="1" scenarios="1"/>
  <mergeCells count="1">
    <mergeCell ref="B3:D3"/>
  </mergeCells>
  <pageMargins left="0.75" right="0.75" top="1" bottom="1" header="0.5" footer="0.5"/>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f411cd4-d76f-48ef-931c-292df64f7b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E673240806F6B4788B13D5B25164BDB" ma:contentTypeVersion="16" ma:contentTypeDescription="Create a new document." ma:contentTypeScope="" ma:versionID="2cdf1d14b215a88edfc6ee86b2f2582c">
  <xsd:schema xmlns:xsd="http://www.w3.org/2001/XMLSchema" xmlns:xs="http://www.w3.org/2001/XMLSchema" xmlns:p="http://schemas.microsoft.com/office/2006/metadata/properties" xmlns:ns3="2f411cd4-d76f-48ef-931c-292df64f7bf7" xmlns:ns4="91f90ac8-55dd-4124-ae9c-fb4f6bbe20bf" targetNamespace="http://schemas.microsoft.com/office/2006/metadata/properties" ma:root="true" ma:fieldsID="de7f1c8ad003ff5974b7198beef8ffd8" ns3:_="" ns4:_="">
    <xsd:import namespace="2f411cd4-d76f-48ef-931c-292df64f7bf7"/>
    <xsd:import namespace="91f90ac8-55dd-4124-ae9c-fb4f6bbe20b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11cd4-d76f-48ef-931c-292df64f7b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f90ac8-55dd-4124-ae9c-fb4f6bbe20b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1159D6-EC98-41A8-9ACC-60320C88C2FE}">
  <ds:schemaRefs>
    <ds:schemaRef ds:uri="http://schemas.microsoft.com/office/2006/documentManagement/types"/>
    <ds:schemaRef ds:uri="http://purl.org/dc/elements/1.1/"/>
    <ds:schemaRef ds:uri="http://purl.org/dc/terms/"/>
    <ds:schemaRef ds:uri="http://schemas.openxmlformats.org/package/2006/metadata/core-properties"/>
    <ds:schemaRef ds:uri="http://www.w3.org/XML/1998/namespace"/>
    <ds:schemaRef ds:uri="http://purl.org/dc/dcmitype/"/>
    <ds:schemaRef ds:uri="91f90ac8-55dd-4124-ae9c-fb4f6bbe20bf"/>
    <ds:schemaRef ds:uri="http://schemas.microsoft.com/office/infopath/2007/PartnerControls"/>
    <ds:schemaRef ds:uri="2f411cd4-d76f-48ef-931c-292df64f7bf7"/>
    <ds:schemaRef ds:uri="http://schemas.microsoft.com/office/2006/metadata/properties"/>
  </ds:schemaRefs>
</ds:datastoreItem>
</file>

<file path=customXml/itemProps2.xml><?xml version="1.0" encoding="utf-8"?>
<ds:datastoreItem xmlns:ds="http://schemas.openxmlformats.org/officeDocument/2006/customXml" ds:itemID="{4F1345F1-584D-444D-9832-82F5653F2CE0}">
  <ds:schemaRefs>
    <ds:schemaRef ds:uri="http://schemas.microsoft.com/sharepoint/v3/contenttype/forms"/>
  </ds:schemaRefs>
</ds:datastoreItem>
</file>

<file path=customXml/itemProps3.xml><?xml version="1.0" encoding="utf-8"?>
<ds:datastoreItem xmlns:ds="http://schemas.openxmlformats.org/officeDocument/2006/customXml" ds:itemID="{BE74D642-E40E-4F0E-B69A-9E6D4A71DB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411cd4-d76f-48ef-931c-292df64f7bf7"/>
    <ds:schemaRef ds:uri="91f90ac8-55dd-4124-ae9c-fb4f6bbe20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Guidelines</vt:lpstr>
      <vt:lpstr>Preconstruction SOV</vt:lpstr>
      <vt:lpstr>Construction SOV</vt:lpstr>
      <vt:lpstr>SOV Totals</vt:lpstr>
      <vt:lpstr>Mob Calc</vt:lpstr>
      <vt:lpstr>'Construction SOV'!Print_Area</vt:lpstr>
      <vt:lpstr>'Construction SOV'!Print_Titles</vt:lpstr>
    </vt:vector>
  </TitlesOfParts>
  <Company>Montana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Suzy Price</dc:creator>
  <cp:lastModifiedBy>Graff, Brandon</cp:lastModifiedBy>
  <cp:lastPrinted>2023-05-26T18:25:22Z</cp:lastPrinted>
  <dcterms:created xsi:type="dcterms:W3CDTF">2010-02-18T15:30:34Z</dcterms:created>
  <dcterms:modified xsi:type="dcterms:W3CDTF">2026-05-13T22:08:37Z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0x0101009E673240806F6B4788B13D5B25164BDB</vt:lpwstr>
  </property>
</Properties>
</file>